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52B" lockStructure="1"/>
  <bookViews>
    <workbookView xWindow="120" yWindow="15" windowWidth="15195" windowHeight="8055" firstSheet="1" activeTab="1"/>
  </bookViews>
  <sheets>
    <sheet name="RWA and CAR" sheetId="2" r:id="rId1"/>
    <sheet name="Capital Structure" sheetId="9" r:id="rId2"/>
    <sheet name="Total Capital Fund" sheetId="1" r:id="rId3"/>
    <sheet name="Tables" sheetId="3" r:id="rId4"/>
    <sheet name="Comparative" sheetId="5" r:id="rId5"/>
    <sheet name="Correlation Analysis" sheetId="7" r:id="rId6"/>
  </sheets>
  <calcPr calcId="145621"/>
</workbook>
</file>

<file path=xl/calcChain.xml><?xml version="1.0" encoding="utf-8"?>
<calcChain xmlns="http://schemas.openxmlformats.org/spreadsheetml/2006/main">
  <c r="C18" i="5" l="1"/>
  <c r="C19" i="5"/>
  <c r="C20" i="5"/>
  <c r="C21" i="5"/>
  <c r="C17" i="5"/>
  <c r="B18" i="5"/>
  <c r="B19" i="5"/>
  <c r="B20" i="5"/>
  <c r="B21" i="5"/>
  <c r="B17" i="5"/>
  <c r="E9" i="5"/>
  <c r="E8" i="5"/>
  <c r="E7" i="5"/>
  <c r="E6" i="5"/>
  <c r="E5" i="5"/>
  <c r="D9" i="5"/>
  <c r="D8" i="5"/>
  <c r="D7" i="5"/>
  <c r="D6" i="5"/>
  <c r="D5" i="5"/>
  <c r="C9" i="5"/>
  <c r="C8" i="5"/>
  <c r="C7" i="5"/>
  <c r="C6" i="5"/>
  <c r="C5" i="5"/>
  <c r="B9" i="5"/>
  <c r="B8" i="5"/>
  <c r="B7" i="5"/>
  <c r="B6" i="5"/>
  <c r="B5" i="5"/>
  <c r="B64" i="5"/>
  <c r="C64" i="5"/>
  <c r="B65" i="5"/>
  <c r="C65" i="5"/>
  <c r="B66" i="5"/>
  <c r="C66" i="5"/>
  <c r="B67" i="5"/>
  <c r="C67" i="5"/>
  <c r="B35" i="5" l="1"/>
  <c r="B36" i="5"/>
  <c r="B37" i="5"/>
  <c r="B38" i="5"/>
  <c r="B39" i="5"/>
  <c r="G6" i="2"/>
  <c r="E66" i="9" l="1"/>
  <c r="D66" i="9"/>
  <c r="C66" i="9"/>
  <c r="B66" i="9"/>
  <c r="C53" i="9"/>
  <c r="C42" i="9" s="1"/>
  <c r="B42" i="9"/>
  <c r="C50" i="9"/>
  <c r="E53" i="9"/>
  <c r="D53" i="9"/>
  <c r="E50" i="9"/>
  <c r="D50" i="9"/>
  <c r="D42" i="9"/>
  <c r="F66" i="9"/>
  <c r="F53" i="9"/>
  <c r="F50" i="9"/>
  <c r="F42" i="9" s="1"/>
  <c r="F62" i="9"/>
  <c r="E62" i="9"/>
  <c r="D62" i="9"/>
  <c r="C62" i="9"/>
  <c r="B62" i="9"/>
  <c r="C7" i="1"/>
  <c r="C8" i="1" s="1"/>
  <c r="D7" i="1"/>
  <c r="D8" i="1" s="1"/>
  <c r="E7" i="1"/>
  <c r="E8" i="1" s="1"/>
  <c r="F7" i="1"/>
  <c r="F8" i="1" s="1"/>
  <c r="B28" i="9"/>
  <c r="B4" i="9"/>
  <c r="E4" i="9"/>
  <c r="F4" i="9"/>
  <c r="C24" i="9"/>
  <c r="D24" i="9"/>
  <c r="E24" i="9"/>
  <c r="F24" i="9"/>
  <c r="B24" i="9"/>
  <c r="D4" i="9"/>
  <c r="C4" i="9"/>
  <c r="F33" i="9"/>
  <c r="C71" i="9" l="1"/>
  <c r="B71" i="9"/>
  <c r="E42" i="9"/>
  <c r="E71" i="9" s="1"/>
  <c r="F71" i="9"/>
  <c r="D71" i="9"/>
  <c r="B33" i="9"/>
  <c r="D33" i="9"/>
  <c r="E33" i="9"/>
  <c r="C33" i="9"/>
  <c r="C28" i="7" l="1"/>
  <c r="C30" i="7" s="1"/>
  <c r="B28" i="7"/>
  <c r="B30" i="7" s="1"/>
  <c r="C9" i="7"/>
  <c r="C11" i="7" s="1"/>
  <c r="B9" i="7"/>
  <c r="B11" i="7" s="1"/>
  <c r="F8" i="7" l="1"/>
  <c r="G8" i="7" s="1"/>
  <c r="F7" i="7"/>
  <c r="G7" i="7" s="1"/>
  <c r="F5" i="7"/>
  <c r="G5" i="7" s="1"/>
  <c r="D24" i="7"/>
  <c r="E24" i="7" s="1"/>
  <c r="D25" i="7"/>
  <c r="E25" i="7" s="1"/>
  <c r="D23" i="7"/>
  <c r="E23" i="7" s="1"/>
  <c r="F26" i="7"/>
  <c r="G26" i="7" s="1"/>
  <c r="F25" i="7"/>
  <c r="G25" i="7" s="1"/>
  <c r="F24" i="7"/>
  <c r="G24" i="7" s="1"/>
  <c r="F27" i="7"/>
  <c r="G27" i="7" s="1"/>
  <c r="F23" i="7"/>
  <c r="G23" i="7" s="1"/>
  <c r="D6" i="7"/>
  <c r="D5" i="7"/>
  <c r="D8" i="7"/>
  <c r="D4" i="7"/>
  <c r="D7" i="7"/>
  <c r="F6" i="7"/>
  <c r="G6" i="7" s="1"/>
  <c r="D26" i="7"/>
  <c r="D27" i="7"/>
  <c r="F4" i="7"/>
  <c r="G4" i="7" s="1"/>
  <c r="H24" i="7" l="1"/>
  <c r="G9" i="7"/>
  <c r="E26" i="7"/>
  <c r="H26" i="7"/>
  <c r="E8" i="7"/>
  <c r="H8" i="7"/>
  <c r="E27" i="7"/>
  <c r="H27" i="7"/>
  <c r="H25" i="7"/>
  <c r="E5" i="7"/>
  <c r="H5" i="7"/>
  <c r="G28" i="7"/>
  <c r="H23" i="7"/>
  <c r="E7" i="7"/>
  <c r="H7" i="7"/>
  <c r="H6" i="7"/>
  <c r="E6" i="7"/>
  <c r="E4" i="7"/>
  <c r="H4" i="7"/>
  <c r="H29" i="2"/>
  <c r="J29" i="2" s="1"/>
  <c r="G29" i="2"/>
  <c r="I29" i="2" s="1"/>
  <c r="H28" i="2"/>
  <c r="J28" i="2" s="1"/>
  <c r="G28" i="2"/>
  <c r="I28" i="2" s="1"/>
  <c r="H27" i="2"/>
  <c r="J27" i="2" s="1"/>
  <c r="G27" i="2"/>
  <c r="I27" i="2" s="1"/>
  <c r="H26" i="2"/>
  <c r="J26" i="2" s="1"/>
  <c r="G26" i="2"/>
  <c r="I26" i="2" s="1"/>
  <c r="H25" i="2"/>
  <c r="J25" i="2" s="1"/>
  <c r="G25" i="2"/>
  <c r="I25" i="2" s="1"/>
  <c r="E28" i="7" l="1"/>
  <c r="H9" i="7"/>
  <c r="E9" i="7"/>
  <c r="H28" i="7"/>
  <c r="C36" i="5"/>
  <c r="C38" i="5"/>
  <c r="C35" i="5"/>
  <c r="C37" i="5"/>
  <c r="C39" i="5"/>
  <c r="C68" i="5"/>
  <c r="C33" i="7" l="1"/>
  <c r="L14" i="7" s="1"/>
  <c r="C14" i="7"/>
  <c r="C15" i="7"/>
  <c r="L13" i="7"/>
  <c r="C34" i="7" l="1"/>
  <c r="C35" i="7" s="1"/>
  <c r="O14" i="7" s="1"/>
  <c r="P14" i="7" s="1"/>
  <c r="Q14" i="7" s="1"/>
  <c r="C16" i="7"/>
  <c r="O13" i="7" s="1"/>
  <c r="P13" i="7" s="1"/>
  <c r="Q13" i="7" s="1"/>
  <c r="N13" i="7"/>
  <c r="N14" i="7" l="1"/>
  <c r="B7" i="1"/>
  <c r="H10" i="2" l="1"/>
  <c r="H9" i="2"/>
  <c r="H8" i="2"/>
  <c r="H7" i="2"/>
  <c r="H6" i="2"/>
  <c r="G10" i="2"/>
  <c r="G9" i="2"/>
  <c r="G8" i="2"/>
  <c r="G7" i="2"/>
  <c r="B8" i="1"/>
  <c r="I6" i="2" l="1"/>
  <c r="I8" i="2"/>
  <c r="I10" i="2"/>
  <c r="J7" i="2"/>
  <c r="J9" i="2"/>
  <c r="I7" i="2"/>
  <c r="I9" i="2"/>
  <c r="J6" i="2"/>
  <c r="J8" i="2"/>
  <c r="J10" i="2"/>
  <c r="B68" i="5"/>
</calcChain>
</file>

<file path=xl/sharedStrings.xml><?xml version="1.0" encoding="utf-8"?>
<sst xmlns="http://schemas.openxmlformats.org/spreadsheetml/2006/main" count="333" uniqueCount="189">
  <si>
    <t> Fiscal Year</t>
  </si>
  <si>
    <t>2063/64</t>
  </si>
  <si>
    <t>2064/65</t>
  </si>
  <si>
    <t>2065/66</t>
  </si>
  <si>
    <t>2066/67</t>
  </si>
  <si>
    <t>2067/68</t>
  </si>
  <si>
    <t xml:space="preserve"> Core Capital</t>
  </si>
  <si>
    <t>Total Capital Fund</t>
  </si>
  <si>
    <t>% of core capital on total capital fund</t>
  </si>
  <si>
    <t>Supplementary Capital</t>
  </si>
  <si>
    <t>Fiscal Year</t>
  </si>
  <si>
    <t>Total RWA</t>
  </si>
  <si>
    <t>Core capital</t>
  </si>
  <si>
    <t>Total capital fund</t>
  </si>
  <si>
    <t>Core Capital to RWA</t>
  </si>
  <si>
    <t>CAR</t>
  </si>
  <si>
    <t>Amount in Rs. '000</t>
  </si>
  <si>
    <t>NRB Requirement
 (%)</t>
  </si>
  <si>
    <t>Actual Maintained
 (%)</t>
  </si>
  <si>
    <t>Differential
 (%)</t>
  </si>
  <si>
    <t>Pass loan</t>
  </si>
  <si>
    <t>Sub-standard loan</t>
  </si>
  <si>
    <t>Doubtful loan</t>
  </si>
  <si>
    <t>Loss</t>
  </si>
  <si>
    <t>Time period</t>
  </si>
  <si>
    <t>Capital fund in % on the basis 
of Total risk weighted assets</t>
  </si>
  <si>
    <t xml:space="preserve">On balance sheet assets </t>
  </si>
  <si>
    <t>Risk weighted %</t>
  </si>
  <si>
    <t>Cash balance</t>
  </si>
  <si>
    <t>Gold (Tradable)</t>
  </si>
  <si>
    <t>Balance at NRB</t>
  </si>
  <si>
    <t>Investment on Government bonds/ securities</t>
  </si>
  <si>
    <t>Investment on NRB bonds/ securities</t>
  </si>
  <si>
    <t>Fully secured loan against own FDR</t>
  </si>
  <si>
    <t>Fully Secured Loan against Government Securities</t>
  </si>
  <si>
    <t>Balance at domestic banks &amp; financial institutions</t>
  </si>
  <si>
    <t>Fully secured loan against other banks FDR</t>
  </si>
  <si>
    <t>Balance with foreign banks</t>
  </si>
  <si>
    <t>Money at Call</t>
  </si>
  <si>
    <t>Loan against the Guarantee of Internationally Rated Banks</t>
  </si>
  <si>
    <t>Other Investments with Internationally Rated Banks</t>
  </si>
  <si>
    <t>Investment on share, debentures and bond</t>
  </si>
  <si>
    <t>Other Investment</t>
  </si>
  <si>
    <t>Loan, Advances and Bills Purchased/Discounted</t>
  </si>
  <si>
    <t>Fixed assets</t>
  </si>
  <si>
    <t>Off –Balance Sheets Items</t>
  </si>
  <si>
    <t>Risk Weighted %</t>
  </si>
  <si>
    <t>Bills collection</t>
  </si>
  <si>
    <t>Forward foreign exchange contact.</t>
  </si>
  <si>
    <t>Advance payment guarantee</t>
  </si>
  <si>
    <t>Irrevocable loan commitment</t>
  </si>
  <si>
    <t>Risk –Weighted off –Balance Sheets Items</t>
  </si>
  <si>
    <t>Name of Commercial Banks</t>
  </si>
  <si>
    <t>Established Year(A.D.)</t>
  </si>
  <si>
    <t>Nepal Bank Ltd.</t>
  </si>
  <si>
    <t>Rastriya Banijaya Bank</t>
  </si>
  <si>
    <t>Nabil Bank Ltd.</t>
  </si>
  <si>
    <t>Standard Chartered Bank Nepal Ltd.</t>
  </si>
  <si>
    <t>Agriculture Development Bank Ltd.</t>
  </si>
  <si>
    <t>Citizen Bank International Ltd.</t>
  </si>
  <si>
    <t>Prime Bank Ltd.</t>
  </si>
  <si>
    <t>Sunrise Bank Ltd.</t>
  </si>
  <si>
    <t>Bank of Asia Nepal Ltd.</t>
  </si>
  <si>
    <t>NMB Bank Ltd.</t>
  </si>
  <si>
    <t>KIST Bank Ltd.</t>
  </si>
  <si>
    <t>Janta Bank Nepal Ltd.</t>
  </si>
  <si>
    <t>Mega Bank Nepal Ltd.</t>
  </si>
  <si>
    <t>Commerz &amp; Trust Bank Nepal Ltd.</t>
  </si>
  <si>
    <t>Civil Bank Ltd.</t>
  </si>
  <si>
    <t>Century Commercial Bank Ltd.</t>
  </si>
  <si>
    <t>S.No.</t>
  </si>
  <si>
    <t>List Of Commercial Banks in Nepal</t>
  </si>
  <si>
    <t>(Source: Unified Directives 2068)</t>
  </si>
  <si>
    <t>Bid bond, Performancd bond and Underwritng guarantee</t>
  </si>
  <si>
    <t>Financial and other guarantee</t>
  </si>
  <si>
    <t>2063/64 to 2064/65</t>
  </si>
  <si>
    <t>2065/66 to till date</t>
  </si>
  <si>
    <t>(Source: Annual Reports of EBL 2063/64-2067/68)</t>
  </si>
  <si>
    <t>Accured Interest on Government Securites</t>
  </si>
  <si>
    <t>Interbank Borrowing</t>
  </si>
  <si>
    <t>Analysis of Core Capital to RWA and CAR of EBL</t>
  </si>
  <si>
    <t>(Source: Annual Reports of  EBL 2063/64-2067/68)</t>
  </si>
  <si>
    <t>Risk –Weighted on –Balance Sheets Items</t>
  </si>
  <si>
    <t>Other assets (Except advance tax payment)</t>
  </si>
  <si>
    <t>Real estate/residential housing loans exceeding the limits</t>
  </si>
  <si>
    <t>L/C with maturity less than six months (including margin)</t>
  </si>
  <si>
    <t>Guarantee against International rated bank's counter guarantee</t>
  </si>
  <si>
    <t>L/C with maturity more than six months (including margin)</t>
  </si>
  <si>
    <t>Loan sale with repurchase agreement</t>
  </si>
  <si>
    <t>Possible liabilities for income tax</t>
  </si>
  <si>
    <t>All types of possible liabilities including acceptance</t>
  </si>
  <si>
    <t>Rediscounted bills</t>
  </si>
  <si>
    <t>Unpaid portion of partly paid share investment</t>
  </si>
  <si>
    <t xml:space="preserve">Unpaid guarantee claims </t>
  </si>
  <si>
    <t>Comparative Analysis of Core Capital to RWA of Sample Banks</t>
  </si>
  <si>
    <t>EBL</t>
  </si>
  <si>
    <t>Comparative Analysis of CAR of Sample Banks</t>
  </si>
  <si>
    <t>Loans and advances not past due and past due up to 3 months.</t>
  </si>
  <si>
    <t>Loans and advances past due for a period of over 3 months to 6 months.</t>
  </si>
  <si>
    <t>Loans and advances past due for a period over 6 months to 1 year.</t>
  </si>
  <si>
    <t>Loans and advances past due for a period of over 1 Year.</t>
  </si>
  <si>
    <t>Classification of Loans and Advances</t>
  </si>
  <si>
    <t>Net Profit</t>
  </si>
  <si>
    <t>Total</t>
  </si>
  <si>
    <t>mean</t>
  </si>
  <si>
    <t>r</t>
  </si>
  <si>
    <r>
      <t>r</t>
    </r>
    <r>
      <rPr>
        <vertAlign val="superscript"/>
        <sz val="12"/>
        <color theme="1"/>
        <rFont val="Times New Roman"/>
        <family val="1"/>
      </rPr>
      <t>2</t>
    </r>
  </si>
  <si>
    <t>PE</t>
  </si>
  <si>
    <t>Banks</t>
  </si>
  <si>
    <t>Coeffcient 
of 
Correlation (r )</t>
  </si>
  <si>
    <t>Relationship</t>
  </si>
  <si>
    <r>
      <t>Coefficient 
of 
Determination (r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</si>
  <si>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t>Probable 
Error (PE)</t>
  </si>
  <si>
    <t>6*PE</t>
  </si>
  <si>
    <t>Significant 
or 
Insignificant</t>
  </si>
  <si>
    <t>High degree of 
positive correlation</t>
  </si>
  <si>
    <t>(Source List of Banks and Financial Institutions 2012)</t>
  </si>
  <si>
    <t>Net interest receivables (Total IR - 8 - Interest supsense)</t>
  </si>
  <si>
    <t>Nepal Investment Bank Ltd.</t>
  </si>
  <si>
    <t>Himalayan Bank Ltd.</t>
  </si>
  <si>
    <t>Nepal SBI Bank Ltd.</t>
  </si>
  <si>
    <t>Nepal Bangladesh Bank Ltd.</t>
  </si>
  <si>
    <t>Everest Bank Ltd.</t>
  </si>
  <si>
    <t>Bank of Kathmandu Ltd.</t>
  </si>
  <si>
    <t>Nepal Credit &amp; Commerce Bank Ltd.</t>
  </si>
  <si>
    <t>Lumbini Bank Ltd.</t>
  </si>
  <si>
    <t>Nepal Industrial And Commercial Bnak Ltd.</t>
  </si>
  <si>
    <t>Macchapuchhre Bank Ltd.</t>
  </si>
  <si>
    <t>Kumari Bank Ltd.</t>
  </si>
  <si>
    <t>Laxmi Bank Ltd.</t>
  </si>
  <si>
    <t>Siddhartha Bank Ltd.</t>
  </si>
  <si>
    <t>Sanima Bank Ltd.</t>
  </si>
  <si>
    <t xml:space="preserve">Investment to Youth and Small Entrepreneurs Self-employment 
Fund </t>
  </si>
  <si>
    <t xml:space="preserve">Total Capital Fund of NIC Bank Ltd. </t>
  </si>
  <si>
    <t>(Source: Annual Reports of NIC 2063/64-2067/68)</t>
  </si>
  <si>
    <t>Analysis of Core Capital to RWA and CAR of NIC Bank Ltd</t>
  </si>
  <si>
    <t>(Amount in '000)</t>
  </si>
  <si>
    <t>2063/064</t>
  </si>
  <si>
    <t>2064/065</t>
  </si>
  <si>
    <t>2065/066</t>
  </si>
  <si>
    <t>2066/067</t>
  </si>
  <si>
    <t>2067/068</t>
  </si>
  <si>
    <t>Capital Structure of NIC Bank Ltd.</t>
  </si>
  <si>
    <t>A. Core Capital</t>
  </si>
  <si>
    <t>Share Premium</t>
  </si>
  <si>
    <t>B. Supplementary Capital</t>
  </si>
  <si>
    <t>Assets Revaluation Reserve</t>
  </si>
  <si>
    <t>Total Capital Fund (A+B)</t>
  </si>
  <si>
    <t>Irredeemable Non-cumulative preference shares</t>
  </si>
  <si>
    <t>Proposed Bonus Equity Shares</t>
  </si>
  <si>
    <t>Retained Earnings</t>
  </si>
  <si>
    <t>Capital Adjustment Reserve</t>
  </si>
  <si>
    <t>Less: Goodwill</t>
  </si>
  <si>
    <t>Less: Investment in equity of institutions in excess of limits</t>
  </si>
  <si>
    <t>Less: Investment in equity of institutions with financial interests</t>
  </si>
  <si>
    <t>Paid up Equity Share Capital</t>
  </si>
  <si>
    <t>Statutory General Reserves</t>
  </si>
  <si>
    <t>Un-audited current year cumulative profit</t>
  </si>
  <si>
    <t>Capital Redemption Reserve</t>
  </si>
  <si>
    <t>Dividend Equalization Reserves</t>
  </si>
  <si>
    <t>Other Free Reserve</t>
  </si>
  <si>
    <t>Less: Fictitious Assets</t>
  </si>
  <si>
    <t>Less: Investment in equity in licensed Financial Institutions</t>
  </si>
  <si>
    <t>Less: Investments arising out of underwriting commitments</t>
  </si>
  <si>
    <t>Less: Reciprocal crossholdings</t>
  </si>
  <si>
    <t>Less: Other Deductions</t>
  </si>
  <si>
    <t>Cumulative and/or Redeemable Preference Share</t>
  </si>
  <si>
    <t>Subordinated Term Debt</t>
  </si>
  <si>
    <t>Hybrid Capital Instruments</t>
  </si>
  <si>
    <t>General loan loss provision</t>
  </si>
  <si>
    <t>Exchange Equalization Reserve</t>
  </si>
  <si>
    <t>Investment Adjustment Reserve</t>
  </si>
  <si>
    <t>Other Reserves</t>
  </si>
  <si>
    <t>Capital Structure of Everest Bank Ltd.</t>
  </si>
  <si>
    <t>NIC</t>
  </si>
  <si>
    <t xml:space="preserve">Total Capital Fund of EBL </t>
  </si>
  <si>
    <t>correlation NIC Bank</t>
  </si>
  <si>
    <t>correlation EBL</t>
  </si>
  <si>
    <t>(Amount in million)</t>
  </si>
  <si>
    <t>Amount in '000</t>
  </si>
  <si>
    <t>Total Capital</t>
  </si>
  <si>
    <t>Core Capital</t>
  </si>
  <si>
    <t>Comparative Analysis of Total Capital and Core Capital of Sample Banks</t>
  </si>
  <si>
    <t>Comparative Analysis of RWA of Sample Banks</t>
  </si>
  <si>
    <t>(Source: Annual Reports of Sample Banks 2063/64-2067/68)</t>
  </si>
  <si>
    <t>(Source -  Annex-I to II)</t>
  </si>
  <si>
    <t>Grand Bank Ltd.</t>
  </si>
  <si>
    <t>Global IME Bank Ltd.</t>
  </si>
  <si>
    <t>Correlation Analysis between Net Profit and Total Capital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</si>
</sst>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/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2" fillId="0" borderId="3" xfId="1" applyNumberFormat="1" applyFont="1" applyBorder="1" applyAlignment="1">
      <alignment horizontal="right" vertical="center" wrapText="1"/>
    </xf>
    <xf numFmtId="0" fontId="8" fillId="2" borderId="8" xfId="0" applyFont="1" applyFill="1" applyBorder="1" applyAlignment="1">
      <alignment horizontal="center" vertical="top"/>
    </xf>
    <xf numFmtId="0" fontId="7" fillId="0" borderId="0" xfId="0" applyFont="1" applyAlignment="1"/>
    <xf numFmtId="0" fontId="9" fillId="0" borderId="2" xfId="0" applyFont="1" applyBorder="1" applyAlignment="1">
      <alignment horizontal="justify" vertical="top"/>
    </xf>
    <xf numFmtId="0" fontId="9" fillId="0" borderId="3" xfId="0" applyFont="1" applyBorder="1" applyAlignment="1">
      <alignment horizontal="center" vertical="top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/>
    <xf numFmtId="0" fontId="3" fillId="0" borderId="0" xfId="0" applyFont="1" applyBorder="1" applyAlignment="1">
      <alignment vertical="center"/>
    </xf>
    <xf numFmtId="0" fontId="2" fillId="0" borderId="5" xfId="0" applyFont="1" applyBorder="1"/>
    <xf numFmtId="4" fontId="2" fillId="0" borderId="5" xfId="0" applyNumberFormat="1" applyFont="1" applyBorder="1"/>
    <xf numFmtId="0" fontId="7" fillId="0" borderId="0" xfId="0" applyFont="1"/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/>
    <xf numFmtId="0" fontId="8" fillId="0" borderId="0" xfId="0" applyFont="1" applyAlignment="1"/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16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2" fontId="7" fillId="0" borderId="0" xfId="0" applyNumberFormat="1" applyFont="1"/>
    <xf numFmtId="0" fontId="6" fillId="2" borderId="5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left" indent="1"/>
    </xf>
    <xf numFmtId="9" fontId="13" fillId="0" borderId="3" xfId="0" applyNumberFormat="1" applyFont="1" applyBorder="1" applyAlignment="1">
      <alignment horizontal="center"/>
    </xf>
    <xf numFmtId="0" fontId="6" fillId="2" borderId="12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justify"/>
    </xf>
    <xf numFmtId="9" fontId="13" fillId="0" borderId="14" xfId="0" applyNumberFormat="1" applyFont="1" applyBorder="1" applyAlignment="1">
      <alignment horizontal="center"/>
    </xf>
    <xf numFmtId="9" fontId="13" fillId="0" borderId="14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justify" vertical="center"/>
    </xf>
    <xf numFmtId="9" fontId="13" fillId="0" borderId="15" xfId="0" applyNumberFormat="1" applyFont="1" applyBorder="1" applyAlignment="1">
      <alignment horizontal="center"/>
    </xf>
    <xf numFmtId="0" fontId="13" fillId="0" borderId="8" xfId="0" applyFont="1" applyBorder="1" applyAlignment="1"/>
    <xf numFmtId="9" fontId="13" fillId="0" borderId="1" xfId="0" applyNumberFormat="1" applyFont="1" applyBorder="1" applyAlignment="1">
      <alignment horizontal="center"/>
    </xf>
    <xf numFmtId="0" fontId="13" fillId="0" borderId="16" xfId="0" applyFont="1" applyBorder="1" applyAlignment="1"/>
    <xf numFmtId="9" fontId="13" fillId="0" borderId="18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justify" vertical="top"/>
    </xf>
    <xf numFmtId="0" fontId="13" fillId="0" borderId="2" xfId="0" applyFont="1" applyBorder="1" applyAlignment="1">
      <alignment horizontal="justify" vertical="top"/>
    </xf>
    <xf numFmtId="0" fontId="13" fillId="0" borderId="3" xfId="0" applyFont="1" applyBorder="1" applyAlignment="1">
      <alignment horizontal="justify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justify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9" fontId="13" fillId="0" borderId="3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/>
    </xf>
    <xf numFmtId="4" fontId="0" fillId="0" borderId="0" xfId="0" applyNumberFormat="1" applyAlignment="1"/>
    <xf numFmtId="0" fontId="0" fillId="0" borderId="0" xfId="0" applyAlignment="1">
      <alignment horizontal="left"/>
    </xf>
    <xf numFmtId="4" fontId="4" fillId="0" borderId="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3" fontId="4" fillId="0" borderId="23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26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10" fillId="0" borderId="0" xfId="0" applyFont="1" applyBorder="1"/>
    <xf numFmtId="3" fontId="2" fillId="0" borderId="5" xfId="0" applyNumberFormat="1" applyFont="1" applyBorder="1"/>
    <xf numFmtId="0" fontId="2" fillId="0" borderId="0" xfId="0" applyFont="1" applyBorder="1" applyAlignment="1">
      <alignment horizontal="left" vertical="top" wrapText="1"/>
    </xf>
    <xf numFmtId="3" fontId="2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5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10" xfId="0" applyFont="1" applyBorder="1" applyAlignment="1">
      <alignment horizontal="right" vertical="top" wrapText="1"/>
    </xf>
    <xf numFmtId="0" fontId="3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u="none" strike="noStrike" baseline="0">
                <a:effectLst/>
              </a:rPr>
              <a:t>Core Capital to RWA  of NIC Bank Ltd</a:t>
            </a:r>
            <a:endParaRPr lang="en-US" sz="1500" baseline="0"/>
          </a:p>
        </c:rich>
      </c:tx>
      <c:layout>
        <c:manualLayout>
          <c:xMode val="edge"/>
          <c:yMode val="edge"/>
          <c:x val="6.4945638227468572E-2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6641770550562"/>
          <c:y val="0.11817051328034613"/>
          <c:w val="0.60466336219121841"/>
          <c:h val="0.75507703533967518"/>
        </c:manualLayout>
      </c:layout>
      <c:bar3DChart>
        <c:barDir val="col"/>
        <c:grouping val="clustered"/>
        <c:varyColors val="0"/>
        <c:ser>
          <c:idx val="0"/>
          <c:order val="0"/>
          <c:tx>
            <c:v>Core Capital to RWA NRB Requirement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'RWA and CAR'!$A$6:$A$10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'RWA and CAR'!$E$6:$E$10</c:f>
              <c:numCache>
                <c:formatCode>General</c:formatCode>
                <c:ptCount val="5"/>
                <c:pt idx="0">
                  <c:v>5.5</c:v>
                </c:pt>
                <c:pt idx="1">
                  <c:v>5.5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v>Core Capital to RWA Maintained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'RWA and CAR'!$A$6:$A$10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'RWA and CAR'!$G$6:$G$10</c:f>
              <c:numCache>
                <c:formatCode>#,##0.00</c:formatCode>
                <c:ptCount val="5"/>
                <c:pt idx="0">
                  <c:v>7.0070308825121161</c:v>
                </c:pt>
                <c:pt idx="1">
                  <c:v>9.9530704330686852</c:v>
                </c:pt>
                <c:pt idx="2">
                  <c:v>10.47546603785592</c:v>
                </c:pt>
                <c:pt idx="3">
                  <c:v>11.250208034079986</c:v>
                </c:pt>
                <c:pt idx="4">
                  <c:v>11.339389844514953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236352"/>
        <c:axId val="106863360"/>
        <c:axId val="0"/>
      </c:bar3DChart>
      <c:catAx>
        <c:axId val="12323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33796932330285584"/>
              <c:y val="0.93459163905432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6863360"/>
        <c:crosses val="autoZero"/>
        <c:auto val="1"/>
        <c:lblAlgn val="ctr"/>
        <c:lblOffset val="100"/>
        <c:noMultiLvlLbl val="0"/>
      </c:catAx>
      <c:valAx>
        <c:axId val="1068633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Core</a:t>
                </a:r>
                <a:r>
                  <a:rPr lang="en-US" baseline="0"/>
                  <a:t> capital to Rwa 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1135812140120559E-2"/>
              <c:y val="7.150359858138578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23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870765296704984"/>
          <c:y val="7.8884064146832134E-2"/>
          <c:w val="0.29900532587800482"/>
          <c:h val="0.286770699698784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effectLst/>
              </a:rPr>
              <a:t>Analysis of CAR Required &amp; Maintained by </a:t>
            </a:r>
          </a:p>
          <a:p>
            <a:pPr>
              <a:defRPr/>
            </a:pPr>
            <a:r>
              <a:rPr lang="en-US" sz="1500" b="1" i="0" baseline="0">
                <a:effectLst/>
              </a:rPr>
              <a:t>NIC Bank Ltd.  </a:t>
            </a:r>
            <a:endParaRPr lang="en-US" sz="1500" baseline="0">
              <a:effectLst/>
            </a:endParaRPr>
          </a:p>
        </c:rich>
      </c:tx>
      <c:layout>
        <c:manualLayout>
          <c:xMode val="edge"/>
          <c:yMode val="edge"/>
          <c:x val="0.14041733634067624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6641770550562"/>
          <c:y val="0.11817051328034613"/>
          <c:w val="0.60466336219121841"/>
          <c:h val="0.75507703533967518"/>
        </c:manualLayout>
      </c:layout>
      <c:bar3DChart>
        <c:barDir val="col"/>
        <c:grouping val="clustered"/>
        <c:varyColors val="0"/>
        <c:ser>
          <c:idx val="0"/>
          <c:order val="0"/>
          <c:tx>
            <c:v>CAR NRB Requirement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'RWA and CAR'!$A$6:$A$10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'RWA and CAR'!$F$6:$F$10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v>CAR Maintained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'RWA and CAR'!$A$6:$A$10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'RWA and CAR'!$H$6:$H$10</c:f>
              <c:numCache>
                <c:formatCode>#,##0.00</c:formatCode>
                <c:ptCount val="5"/>
                <c:pt idx="0">
                  <c:v>9.2878825112352157</c:v>
                </c:pt>
                <c:pt idx="1">
                  <c:v>12.413968517730863</c:v>
                </c:pt>
                <c:pt idx="2">
                  <c:v>12.418896689596869</c:v>
                </c:pt>
                <c:pt idx="3">
                  <c:v>12.921886253382429</c:v>
                </c:pt>
                <c:pt idx="4">
                  <c:v>12.890902784059849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237888"/>
        <c:axId val="123085952"/>
        <c:axId val="0"/>
      </c:bar3DChart>
      <c:catAx>
        <c:axId val="12323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33796932330285584"/>
              <c:y val="0.93459163905432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085952"/>
        <c:crosses val="autoZero"/>
        <c:auto val="1"/>
        <c:lblAlgn val="ctr"/>
        <c:lblOffset val="100"/>
        <c:noMultiLvlLbl val="0"/>
      </c:catAx>
      <c:valAx>
        <c:axId val="1230859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0"/>
                  <a:t>CAR  %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23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870765296704984"/>
          <c:y val="7.8884064146832134E-2"/>
          <c:w val="0.29900532587800482"/>
          <c:h val="0.286770699698784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/>
              <a:t>Core Capital to RWA  of Everest Bank Ltd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6641770550564"/>
          <c:y val="0.11817051328034613"/>
          <c:w val="0.60466336219121841"/>
          <c:h val="0.75507703533967563"/>
        </c:manualLayout>
      </c:layout>
      <c:bar3DChart>
        <c:barDir val="col"/>
        <c:grouping val="clustered"/>
        <c:varyColors val="0"/>
        <c:ser>
          <c:idx val="0"/>
          <c:order val="0"/>
          <c:tx>
            <c:v>Core Capital to RWA NRB Requirement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'RWA and CAR'!$A$6:$A$10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'RWA and CAR'!$E$6:$E$10</c:f>
              <c:numCache>
                <c:formatCode>General</c:formatCode>
                <c:ptCount val="5"/>
                <c:pt idx="0">
                  <c:v>5.5</c:v>
                </c:pt>
                <c:pt idx="1">
                  <c:v>5.5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v>Core Capital to RWA Maintained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'RWA and CAR'!$A$6:$A$10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'RWA and CAR'!$G$25:$G$29</c:f>
              <c:numCache>
                <c:formatCode>#,##0.00</c:formatCode>
                <c:ptCount val="5"/>
                <c:pt idx="0">
                  <c:v>7.8196806153436498</c:v>
                </c:pt>
                <c:pt idx="1">
                  <c:v>7.4415698181947514</c:v>
                </c:pt>
                <c:pt idx="2">
                  <c:v>7.7345749586266503</c:v>
                </c:pt>
                <c:pt idx="3">
                  <c:v>8.389735753739993</c:v>
                </c:pt>
                <c:pt idx="4">
                  <c:v>8.4640479474242483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238400"/>
        <c:axId val="123087104"/>
        <c:axId val="0"/>
      </c:bar3DChart>
      <c:catAx>
        <c:axId val="12323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33796932330285617"/>
              <c:y val="0.93459163905432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087104"/>
        <c:crosses val="autoZero"/>
        <c:auto val="1"/>
        <c:lblAlgn val="ctr"/>
        <c:lblOffset val="100"/>
        <c:noMultiLvlLbl val="0"/>
      </c:catAx>
      <c:valAx>
        <c:axId val="1230871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Core</a:t>
                </a:r>
                <a:r>
                  <a:rPr lang="en-US" baseline="0"/>
                  <a:t> capital to Rwa 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877275203378326E-3"/>
              <c:y val="5.933827783862420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23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870765296704984"/>
          <c:y val="7.8884064146832134E-2"/>
          <c:w val="0.29900532587800482"/>
          <c:h val="0.286770699698784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effectLst/>
              </a:rPr>
              <a:t>Analysis of CAR Required &amp; Maintained by </a:t>
            </a:r>
          </a:p>
          <a:p>
            <a:pPr>
              <a:defRPr/>
            </a:pPr>
            <a:r>
              <a:rPr lang="en-US" sz="1500" b="1" i="0" baseline="0">
                <a:effectLst/>
              </a:rPr>
              <a:t>Everest Bank Ltd.  </a:t>
            </a:r>
            <a:endParaRPr lang="en-US" sz="1500" baseline="0">
              <a:effectLst/>
            </a:endParaRPr>
          </a:p>
        </c:rich>
      </c:tx>
      <c:layout>
        <c:manualLayout>
          <c:xMode val="edge"/>
          <c:yMode val="edge"/>
          <c:x val="6.4945638227468572E-2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6641770550564"/>
          <c:y val="0.11817051328034613"/>
          <c:w val="0.60466336219121841"/>
          <c:h val="0.75507703533967563"/>
        </c:manualLayout>
      </c:layout>
      <c:bar3DChart>
        <c:barDir val="col"/>
        <c:grouping val="clustered"/>
        <c:varyColors val="0"/>
        <c:ser>
          <c:idx val="0"/>
          <c:order val="0"/>
          <c:tx>
            <c:v>CAR NRB Requirement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'RWA and CAR'!$A$6:$A$10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'RWA and CAR'!$F$6:$F$10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v>CAR Maintained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'RWA and CAR'!$A$6:$A$10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'RWA and CAR'!$H$25:$H$29</c:f>
              <c:numCache>
                <c:formatCode>#,##0.00</c:formatCode>
                <c:ptCount val="5"/>
                <c:pt idx="0">
                  <c:v>11.191456456770256</c:v>
                </c:pt>
                <c:pt idx="1">
                  <c:v>11.196211922633866</c:v>
                </c:pt>
                <c:pt idx="2">
                  <c:v>10.553848821259129</c:v>
                </c:pt>
                <c:pt idx="3">
                  <c:v>10.770816471248356</c:v>
                </c:pt>
                <c:pt idx="4">
                  <c:v>10.426463774811763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238912"/>
        <c:axId val="123089408"/>
        <c:axId val="0"/>
      </c:bar3DChart>
      <c:catAx>
        <c:axId val="12323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33796932330285617"/>
              <c:y val="0.93459163905432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089408"/>
        <c:crosses val="autoZero"/>
        <c:auto val="1"/>
        <c:lblAlgn val="ctr"/>
        <c:lblOffset val="100"/>
        <c:noMultiLvlLbl val="0"/>
      </c:catAx>
      <c:valAx>
        <c:axId val="1230894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0"/>
                  <a:t>CAR  %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23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870765296704984"/>
          <c:y val="7.8884064146832134E-2"/>
          <c:w val="0.29900532587800482"/>
          <c:h val="0.286770699698784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Capital Fund Of NIC Bank Ltd.</a:t>
            </a:r>
          </a:p>
        </c:rich>
      </c:tx>
      <c:layout>
        <c:manualLayout>
          <c:xMode val="edge"/>
          <c:yMode val="edge"/>
          <c:x val="0.15405555787008104"/>
          <c:y val="3.73769139884705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646573842862444"/>
          <c:y val="0.19033091619885617"/>
          <c:w val="0.63442804024496935"/>
          <c:h val="0.624009220053979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'Total Capital Fund'!$A$5</c:f>
              <c:strCache>
                <c:ptCount val="1"/>
                <c:pt idx="0">
                  <c:v> Core Capital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'Total Capital Fund'!$B$4:$F$4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'Total Capital Fund'!$B$5:$F$5</c:f>
              <c:numCache>
                <c:formatCode>#,##0</c:formatCode>
                <c:ptCount val="5"/>
                <c:pt idx="0">
                  <c:v>911806.55</c:v>
                </c:pt>
                <c:pt idx="1">
                  <c:v>1293750.76</c:v>
                </c:pt>
                <c:pt idx="2">
                  <c:v>1649007.4200000002</c:v>
                </c:pt>
                <c:pt idx="3">
                  <c:v>1750459.2100000002</c:v>
                </c:pt>
                <c:pt idx="4">
                  <c:v>1956125.4200000002</c:v>
                </c:pt>
              </c:numCache>
            </c:numRef>
          </c:val>
        </c:ser>
        <c:ser>
          <c:idx val="1"/>
          <c:order val="1"/>
          <c:tx>
            <c:strRef>
              <c:f>'Total Capital Fund'!$A$6</c:f>
              <c:strCache>
                <c:ptCount val="1"/>
                <c:pt idx="0">
                  <c:v>Supplementary Capital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'Total Capital Fund'!$B$4:$F$4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'Total Capital Fund'!$B$6:$F$6</c:f>
              <c:numCache>
                <c:formatCode>#,##0</c:formatCode>
                <c:ptCount val="5"/>
                <c:pt idx="0">
                  <c:v>296801.24000000005</c:v>
                </c:pt>
                <c:pt idx="1">
                  <c:v>319880.06000000006</c:v>
                </c:pt>
                <c:pt idx="2">
                  <c:v>305927.34999999998</c:v>
                </c:pt>
                <c:pt idx="3">
                  <c:v>260102.26</c:v>
                </c:pt>
                <c:pt idx="4">
                  <c:v>267647.02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506112"/>
        <c:axId val="123090560"/>
        <c:axId val="0"/>
      </c:bar3DChart>
      <c:catAx>
        <c:axId val="12450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3090560"/>
        <c:crosses val="autoZero"/>
        <c:auto val="1"/>
        <c:lblAlgn val="ctr"/>
        <c:lblOffset val="100"/>
        <c:noMultiLvlLbl val="0"/>
      </c:catAx>
      <c:valAx>
        <c:axId val="1230905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Amount</a:t>
                </a:r>
                <a:r>
                  <a:rPr lang="en-US" baseline="0"/>
                  <a:t> in Rs. '000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379146157899165E-3"/>
              <c:y val="0.15299917297270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450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96917123196349"/>
          <c:y val="0.84787084336898466"/>
          <c:w val="0.24711860009455935"/>
          <c:h val="0.134320580112274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Capital Fund Of EBL </a:t>
            </a:r>
          </a:p>
        </c:rich>
      </c:tx>
      <c:layout>
        <c:manualLayout>
          <c:xMode val="edge"/>
          <c:yMode val="edge"/>
          <c:x val="0.15405555787008104"/>
          <c:y val="3.73769139884705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50528484269165"/>
          <c:y val="0.17918885817593114"/>
          <c:w val="0.63442804024496935"/>
          <c:h val="0.624009220053979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'Total Capital Fund'!$A$5</c:f>
              <c:strCache>
                <c:ptCount val="1"/>
                <c:pt idx="0">
                  <c:v> Core Capital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'Total Capital Fund'!$B$4:$F$4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'Total Capital Fund'!$B$28:$F$28</c:f>
              <c:numCache>
                <c:formatCode>#,##0</c:formatCode>
                <c:ptCount val="5"/>
                <c:pt idx="0">
                  <c:v>1171133</c:v>
                </c:pt>
                <c:pt idx="1">
                  <c:v>1560859</c:v>
                </c:pt>
                <c:pt idx="2">
                  <c:v>1981579</c:v>
                </c:pt>
                <c:pt idx="3">
                  <c:v>2537092</c:v>
                </c:pt>
                <c:pt idx="4">
                  <c:v>2927168</c:v>
                </c:pt>
              </c:numCache>
            </c:numRef>
          </c:val>
        </c:ser>
        <c:ser>
          <c:idx val="1"/>
          <c:order val="1"/>
          <c:tx>
            <c:strRef>
              <c:f>'Total Capital Fund'!$A$6</c:f>
              <c:strCache>
                <c:ptCount val="1"/>
                <c:pt idx="0">
                  <c:v>Supplementary Capital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'Total Capital Fund'!$B$4:$F$4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'Total Capital Fund'!$B$29:$F$29</c:f>
              <c:numCache>
                <c:formatCode>#,##0</c:formatCode>
                <c:ptCount val="5"/>
                <c:pt idx="0">
                  <c:v>504982</c:v>
                </c:pt>
                <c:pt idx="1">
                  <c:v>787531</c:v>
                </c:pt>
                <c:pt idx="2">
                  <c:v>722291</c:v>
                </c:pt>
                <c:pt idx="3">
                  <c:v>720049</c:v>
                </c:pt>
                <c:pt idx="4">
                  <c:v>678673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507648"/>
        <c:axId val="124436480"/>
        <c:axId val="0"/>
      </c:bar3DChart>
      <c:catAx>
        <c:axId val="12450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4436480"/>
        <c:crosses val="autoZero"/>
        <c:auto val="1"/>
        <c:lblAlgn val="ctr"/>
        <c:lblOffset val="100"/>
        <c:noMultiLvlLbl val="0"/>
      </c:catAx>
      <c:valAx>
        <c:axId val="1244364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Amount</a:t>
                </a:r>
                <a:r>
                  <a:rPr lang="en-US" baseline="0"/>
                  <a:t> in Rs. '000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1117574426340242E-2"/>
              <c:y val="0.1093015421076211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450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70928462844777"/>
          <c:y val="0.82558672732313376"/>
          <c:w val="0.24711860009455935"/>
          <c:h val="0.134320580112274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Comparative</a:t>
            </a:r>
            <a:r>
              <a:rPr lang="en-US" sz="1400" baseline="0">
                <a:latin typeface="Times New Roman" pitchFamily="18" charset="0"/>
                <a:cs typeface="Times New Roman" pitchFamily="18" charset="0"/>
              </a:rPr>
              <a:t> Analysis of Core Capital to RWA  </a:t>
            </a:r>
            <a:endParaRPr lang="en-US" sz="14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33614089444302"/>
          <c:y val="0.12606292699764887"/>
          <c:w val="0.69499273321158794"/>
          <c:h val="0.72089590538155446"/>
        </c:manualLayout>
      </c:layout>
      <c:lineChart>
        <c:grouping val="standard"/>
        <c:varyColors val="0"/>
        <c:ser>
          <c:idx val="0"/>
          <c:order val="0"/>
          <c:tx>
            <c:strRef>
              <c:f>Comparative!$B$34</c:f>
              <c:strCache>
                <c:ptCount val="1"/>
                <c:pt idx="0">
                  <c:v>NIC</c:v>
                </c:pt>
              </c:strCache>
            </c:strRef>
          </c:tx>
          <c:cat>
            <c:strRef>
              <c:f>Comparative!$A$35:$A$39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Comparative!$B$35:$B$39</c:f>
              <c:numCache>
                <c:formatCode>#,##0.00</c:formatCode>
                <c:ptCount val="5"/>
                <c:pt idx="0">
                  <c:v>7.0070308825121161</c:v>
                </c:pt>
                <c:pt idx="1">
                  <c:v>9.9530704330686852</c:v>
                </c:pt>
                <c:pt idx="2">
                  <c:v>10.47546603785592</c:v>
                </c:pt>
                <c:pt idx="3">
                  <c:v>11.250208034079986</c:v>
                </c:pt>
                <c:pt idx="4">
                  <c:v>11.339389844514953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Comparative!$C$34</c:f>
              <c:strCache>
                <c:ptCount val="1"/>
                <c:pt idx="0">
                  <c:v>EBL</c:v>
                </c:pt>
              </c:strCache>
            </c:strRef>
          </c:tx>
          <c:cat>
            <c:strRef>
              <c:f>Comparative!$A$35:$A$39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Comparative!$C$35:$C$39</c:f>
              <c:numCache>
                <c:formatCode>#,##0.00</c:formatCode>
                <c:ptCount val="5"/>
                <c:pt idx="0">
                  <c:v>7.8196806153436498</c:v>
                </c:pt>
                <c:pt idx="1">
                  <c:v>7.4415698181947514</c:v>
                </c:pt>
                <c:pt idx="2">
                  <c:v>7.7345749586266503</c:v>
                </c:pt>
                <c:pt idx="3">
                  <c:v>8.389735753739993</c:v>
                </c:pt>
                <c:pt idx="4">
                  <c:v>8.4640479474242483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09696"/>
        <c:axId val="124438784"/>
      </c:lineChart>
      <c:catAx>
        <c:axId val="12450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4438784"/>
        <c:crosses val="autoZero"/>
        <c:auto val="1"/>
        <c:lblAlgn val="ctr"/>
        <c:lblOffset val="100"/>
        <c:noMultiLvlLbl val="0"/>
      </c:catAx>
      <c:valAx>
        <c:axId val="1244387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Capital</a:t>
                </a:r>
                <a:r>
                  <a:rPr lang="en-US" baseline="0"/>
                  <a:t> to RWA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201317844942037E-2"/>
              <c:y val="3.7506121790642111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124509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Comparative</a:t>
            </a:r>
            <a:r>
              <a:rPr lang="en-US" sz="1400" baseline="0">
                <a:latin typeface="Times New Roman" pitchFamily="18" charset="0"/>
                <a:cs typeface="Times New Roman" pitchFamily="18" charset="0"/>
              </a:rPr>
              <a:t> Analysis of CAR</a:t>
            </a:r>
            <a:endParaRPr lang="en-US" sz="14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33614089444313"/>
          <c:y val="0.12606292699764887"/>
          <c:w val="0.69499273321158817"/>
          <c:h val="0.72089590538155479"/>
        </c:manualLayout>
      </c:layout>
      <c:lineChart>
        <c:grouping val="standard"/>
        <c:varyColors val="0"/>
        <c:ser>
          <c:idx val="0"/>
          <c:order val="0"/>
          <c:tx>
            <c:strRef>
              <c:f>Comparative!$B$63</c:f>
              <c:strCache>
                <c:ptCount val="1"/>
                <c:pt idx="0">
                  <c:v>NIC</c:v>
                </c:pt>
              </c:strCache>
            </c:strRef>
          </c:tx>
          <c:cat>
            <c:strRef>
              <c:f>Comparative!$A$64:$A$68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Comparative!$B$64:$B$68</c:f>
              <c:numCache>
                <c:formatCode>#,##0.00</c:formatCode>
                <c:ptCount val="5"/>
                <c:pt idx="0">
                  <c:v>9.2878825112352157</c:v>
                </c:pt>
                <c:pt idx="1">
                  <c:v>12.413968517730863</c:v>
                </c:pt>
                <c:pt idx="2">
                  <c:v>12.418896689596869</c:v>
                </c:pt>
                <c:pt idx="3">
                  <c:v>12.921886253382429</c:v>
                </c:pt>
                <c:pt idx="4">
                  <c:v>12.890902784059849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Comparative!$C$63</c:f>
              <c:strCache>
                <c:ptCount val="1"/>
                <c:pt idx="0">
                  <c:v>EBL</c:v>
                </c:pt>
              </c:strCache>
            </c:strRef>
          </c:tx>
          <c:cat>
            <c:strRef>
              <c:f>Comparative!$A$64:$A$68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Comparative!$C$64:$C$68</c:f>
              <c:numCache>
                <c:formatCode>#,##0.00</c:formatCode>
                <c:ptCount val="5"/>
                <c:pt idx="0">
                  <c:v>11.191456456770256</c:v>
                </c:pt>
                <c:pt idx="1">
                  <c:v>11.196211922633866</c:v>
                </c:pt>
                <c:pt idx="2">
                  <c:v>10.553848821259129</c:v>
                </c:pt>
                <c:pt idx="3">
                  <c:v>10.770816471248356</c:v>
                </c:pt>
                <c:pt idx="4">
                  <c:v>10.426463774811763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01248"/>
        <c:axId val="124441088"/>
      </c:lineChart>
      <c:catAx>
        <c:axId val="12530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4441088"/>
        <c:crosses val="autoZero"/>
        <c:auto val="1"/>
        <c:lblAlgn val="ctr"/>
        <c:lblOffset val="100"/>
        <c:noMultiLvlLbl val="0"/>
      </c:catAx>
      <c:valAx>
        <c:axId val="1244410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</a:t>
                </a:r>
                <a:r>
                  <a:rPr lang="en-US" baseline="0"/>
                  <a:t>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6006589224710185E-3"/>
              <c:y val="0.38505753131569465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12530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Comparative</a:t>
            </a:r>
            <a:r>
              <a:rPr lang="en-US" sz="1400" baseline="0">
                <a:latin typeface="Times New Roman" pitchFamily="18" charset="0"/>
                <a:cs typeface="Times New Roman" pitchFamily="18" charset="0"/>
              </a:rPr>
              <a:t> Analysis of RWA  </a:t>
            </a:r>
            <a:endParaRPr lang="en-US" sz="14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33614089444302"/>
          <c:y val="0.12606292699764887"/>
          <c:w val="0.69499273321158794"/>
          <c:h val="0.72089590538155446"/>
        </c:manualLayout>
      </c:layout>
      <c:lineChart>
        <c:grouping val="standard"/>
        <c:varyColors val="0"/>
        <c:ser>
          <c:idx val="0"/>
          <c:order val="0"/>
          <c:tx>
            <c:strRef>
              <c:f>Comparative!$B$16</c:f>
              <c:strCache>
                <c:ptCount val="1"/>
                <c:pt idx="0">
                  <c:v>NIC</c:v>
                </c:pt>
              </c:strCache>
            </c:strRef>
          </c:tx>
          <c:cat>
            <c:strRef>
              <c:f>Comparative!$A$17:$A$21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Comparative!$B$17:$B$21</c:f>
              <c:numCache>
                <c:formatCode>#,##0</c:formatCode>
                <c:ptCount val="5"/>
                <c:pt idx="0">
                  <c:v>13012737.710000001</c:v>
                </c:pt>
                <c:pt idx="1">
                  <c:v>12998509.039999999</c:v>
                </c:pt>
                <c:pt idx="2">
                  <c:v>15741613.92</c:v>
                </c:pt>
                <c:pt idx="3">
                  <c:v>15559349.699999999</c:v>
                </c:pt>
                <c:pt idx="4">
                  <c:v>17250711.43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Comparative!$C$16</c:f>
              <c:strCache>
                <c:ptCount val="1"/>
                <c:pt idx="0">
                  <c:v>EBL</c:v>
                </c:pt>
              </c:strCache>
            </c:strRef>
          </c:tx>
          <c:cat>
            <c:strRef>
              <c:f>Comparative!$A$17:$A$21</c:f>
              <c:strCache>
                <c:ptCount val="5"/>
                <c:pt idx="0">
                  <c:v>2063/64</c:v>
                </c:pt>
                <c:pt idx="1">
                  <c:v>2064/65</c:v>
                </c:pt>
                <c:pt idx="2">
                  <c:v>2065/66</c:v>
                </c:pt>
                <c:pt idx="3">
                  <c:v>2066/67</c:v>
                </c:pt>
                <c:pt idx="4">
                  <c:v>2067/68</c:v>
                </c:pt>
              </c:strCache>
            </c:strRef>
          </c:cat>
          <c:val>
            <c:numRef>
              <c:f>Comparative!$C$17:$C$21</c:f>
              <c:numCache>
                <c:formatCode>#,##0</c:formatCode>
                <c:ptCount val="5"/>
                <c:pt idx="0">
                  <c:v>14976737</c:v>
                </c:pt>
                <c:pt idx="1">
                  <c:v>20974862</c:v>
                </c:pt>
                <c:pt idx="2">
                  <c:v>25619753</c:v>
                </c:pt>
                <c:pt idx="3">
                  <c:v>30240428</c:v>
                </c:pt>
                <c:pt idx="4">
                  <c:v>34583547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01760"/>
        <c:axId val="124443392"/>
      </c:lineChart>
      <c:catAx>
        <c:axId val="12530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4443392"/>
        <c:crosses val="autoZero"/>
        <c:auto val="1"/>
        <c:lblAlgn val="ctr"/>
        <c:lblOffset val="100"/>
        <c:noMultiLvlLbl val="0"/>
      </c:catAx>
      <c:valAx>
        <c:axId val="1244433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Capital</a:t>
                </a:r>
                <a:r>
                  <a:rPr lang="en-US" baseline="0"/>
                  <a:t> to RWA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201317844942037E-2"/>
              <c:y val="3.750612179064211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530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276224</xdr:colOff>
      <xdr:row>1</xdr:row>
      <xdr:rowOff>71437</xdr:rowOff>
    </xdr:from>
    <xdr:to>
      <xdr:col>19</xdr:col>
      <xdr:colOff>342899</xdr:colOff>
      <xdr:row>17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76200</xdr:colOff>
      <xdr:row>1</xdr:row>
      <xdr:rowOff>57150</xdr:rowOff>
    </xdr:from>
    <xdr:to>
      <xdr:col>29</xdr:col>
      <xdr:colOff>142875</xdr:colOff>
      <xdr:row>17</xdr:row>
      <xdr:rowOff>52388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21</xdr:row>
      <xdr:rowOff>14287</xdr:rowOff>
    </xdr:from>
    <xdr:to>
      <xdr:col>20</xdr:col>
      <xdr:colOff>66675</xdr:colOff>
      <xdr:row>37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409576</xdr:colOff>
      <xdr:row>21</xdr:row>
      <xdr:rowOff>0</xdr:rowOff>
    </xdr:from>
    <xdr:to>
      <xdr:col>29</xdr:col>
      <xdr:colOff>476251</xdr:colOff>
      <xdr:row>37</xdr:row>
      <xdr:rowOff>109538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1</xdr:row>
      <xdr:rowOff>95249</xdr:rowOff>
    </xdr:from>
    <xdr:to>
      <xdr:col>16</xdr:col>
      <xdr:colOff>285750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16</xdr:col>
      <xdr:colOff>133351</xdr:colOff>
      <xdr:row>43</xdr:row>
      <xdr:rowOff>180976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32</xdr:row>
      <xdr:rowOff>152399</xdr:rowOff>
    </xdr:from>
    <xdr:to>
      <xdr:col>15</xdr:col>
      <xdr:colOff>285750</xdr:colOff>
      <xdr:row>55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62</xdr:row>
      <xdr:rowOff>0</xdr:rowOff>
    </xdr:from>
    <xdr:to>
      <xdr:col>15</xdr:col>
      <xdr:colOff>285751</xdr:colOff>
      <xdr:row>85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8</xdr:row>
      <xdr:rowOff>85725</xdr:rowOff>
    </xdr:from>
    <xdr:to>
      <xdr:col>15</xdr:col>
      <xdr:colOff>304801</xdr:colOff>
      <xdr:row>32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104775</xdr:colOff>
      <xdr:row>1</xdr:row>
      <xdr:rowOff>209550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09550"/>
          <a:ext cx="7143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161925</xdr:colOff>
      <xdr:row>1</xdr:row>
      <xdr:rowOff>209550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9550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6</xdr:col>
      <xdr:colOff>85725</xdr:colOff>
      <xdr:row>1</xdr:row>
      <xdr:rowOff>209550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09550"/>
          <a:ext cx="8572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161925</xdr:colOff>
      <xdr:row>1</xdr:row>
      <xdr:rowOff>209550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09550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</xdr:row>
      <xdr:rowOff>0</xdr:rowOff>
    </xdr:from>
    <xdr:to>
      <xdr:col>7</xdr:col>
      <xdr:colOff>180975</xdr:colOff>
      <xdr:row>1</xdr:row>
      <xdr:rowOff>209550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09550"/>
          <a:ext cx="1809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104775</xdr:colOff>
      <xdr:row>20</xdr:row>
      <xdr:rowOff>209550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2153900"/>
          <a:ext cx="7143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161925</xdr:colOff>
      <xdr:row>20</xdr:row>
      <xdr:rowOff>209550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2153900"/>
          <a:ext cx="161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6</xdr:col>
      <xdr:colOff>85725</xdr:colOff>
      <xdr:row>20</xdr:row>
      <xdr:rowOff>209550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2153900"/>
          <a:ext cx="8572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161925</xdr:colOff>
      <xdr:row>20</xdr:row>
      <xdr:rowOff>209550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2153900"/>
          <a:ext cx="161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20</xdr:row>
      <xdr:rowOff>0</xdr:rowOff>
    </xdr:from>
    <xdr:to>
      <xdr:col>7</xdr:col>
      <xdr:colOff>180975</xdr:colOff>
      <xdr:row>20</xdr:row>
      <xdr:rowOff>209550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2153900"/>
          <a:ext cx="1809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sqref="A1:J1"/>
    </sheetView>
  </sheetViews>
  <sheetFormatPr defaultRowHeight="12.75" x14ac:dyDescent="0.2"/>
  <cols>
    <col min="1" max="1" width="10" style="21" customWidth="1"/>
    <col min="2" max="2" width="8.85546875" style="21" customWidth="1"/>
    <col min="3" max="3" width="9.85546875" style="21" customWidth="1"/>
    <col min="4" max="4" width="9.42578125" style="21" customWidth="1"/>
    <col min="5" max="5" width="7.140625" style="21" customWidth="1"/>
    <col min="6" max="6" width="6.28515625" style="21" customWidth="1"/>
    <col min="7" max="7" width="10" style="21" bestFit="1" customWidth="1"/>
    <col min="8" max="8" width="7.140625" style="21" customWidth="1"/>
    <col min="9" max="9" width="7.42578125" style="21" customWidth="1"/>
    <col min="10" max="10" width="6.140625" style="21" customWidth="1"/>
    <col min="11" max="11" width="9.140625" style="21"/>
    <col min="12" max="12" width="9.140625" style="21" customWidth="1"/>
    <col min="13" max="16384" width="9.140625" style="21"/>
  </cols>
  <sheetData>
    <row r="1" spans="1:10" customFormat="1" ht="15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</row>
    <row r="2" spans="1:10" customFormat="1" ht="16.5" x14ac:dyDescent="0.25">
      <c r="A2" s="99" t="s">
        <v>135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customFormat="1" ht="15.75" thickBot="1" x14ac:dyDescent="0.3">
      <c r="A3" s="103" t="s">
        <v>16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customFormat="1" ht="40.5" customHeight="1" thickBot="1" x14ac:dyDescent="0.3">
      <c r="A4" s="101" t="s">
        <v>10</v>
      </c>
      <c r="B4" s="101" t="s">
        <v>11</v>
      </c>
      <c r="C4" s="101" t="s">
        <v>12</v>
      </c>
      <c r="D4" s="101" t="s">
        <v>13</v>
      </c>
      <c r="E4" s="97" t="s">
        <v>17</v>
      </c>
      <c r="F4" s="98"/>
      <c r="G4" s="97" t="s">
        <v>18</v>
      </c>
      <c r="H4" s="98"/>
      <c r="I4" s="97" t="s">
        <v>19</v>
      </c>
      <c r="J4" s="98"/>
    </row>
    <row r="5" spans="1:10" customFormat="1" ht="51.75" thickBot="1" x14ac:dyDescent="0.3">
      <c r="A5" s="102"/>
      <c r="B5" s="102"/>
      <c r="C5" s="102"/>
      <c r="D5" s="102"/>
      <c r="E5" s="20" t="s">
        <v>14</v>
      </c>
      <c r="F5" s="20" t="s">
        <v>15</v>
      </c>
      <c r="G5" s="20" t="s">
        <v>14</v>
      </c>
      <c r="H5" s="20" t="s">
        <v>15</v>
      </c>
      <c r="I5" s="20" t="s">
        <v>14</v>
      </c>
      <c r="J5" s="20" t="s">
        <v>15</v>
      </c>
    </row>
    <row r="6" spans="1:10" customFormat="1" ht="15.75" thickBot="1" x14ac:dyDescent="0.3">
      <c r="A6" s="8" t="s">
        <v>1</v>
      </c>
      <c r="B6" s="13">
        <v>13012737.710000001</v>
      </c>
      <c r="C6" s="10">
        <v>911806.55</v>
      </c>
      <c r="D6" s="10">
        <v>1208607.79</v>
      </c>
      <c r="E6" s="9">
        <v>5.5</v>
      </c>
      <c r="F6" s="9">
        <v>11</v>
      </c>
      <c r="G6" s="11">
        <f>C6/B6%</f>
        <v>7.0070308825121161</v>
      </c>
      <c r="H6" s="11">
        <f>D6/B6%</f>
        <v>9.2878825112352157</v>
      </c>
      <c r="I6" s="11">
        <f>G6-E6</f>
        <v>1.5070308825121161</v>
      </c>
      <c r="J6" s="11">
        <f>H6-F6</f>
        <v>-1.7121174887647843</v>
      </c>
    </row>
    <row r="7" spans="1:10" customFormat="1" ht="15.75" thickBot="1" x14ac:dyDescent="0.3">
      <c r="A7" s="8" t="s">
        <v>2</v>
      </c>
      <c r="B7" s="13">
        <v>12998509.039999999</v>
      </c>
      <c r="C7" s="10">
        <v>1293750.76</v>
      </c>
      <c r="D7" s="10">
        <v>1613630.82</v>
      </c>
      <c r="E7" s="9">
        <v>5.5</v>
      </c>
      <c r="F7" s="9">
        <v>11</v>
      </c>
      <c r="G7" s="11">
        <f t="shared" ref="G7:G10" si="0">C7/B7%</f>
        <v>9.9530704330686852</v>
      </c>
      <c r="H7" s="11">
        <f t="shared" ref="H7:H10" si="1">D7/B7%</f>
        <v>12.413968517730863</v>
      </c>
      <c r="I7" s="11">
        <f t="shared" ref="I7:I10" si="2">G7-E7</f>
        <v>4.4530704330686852</v>
      </c>
      <c r="J7" s="11">
        <f t="shared" ref="J7:J10" si="3">H7-F7</f>
        <v>1.4139685177308632</v>
      </c>
    </row>
    <row r="8" spans="1:10" customFormat="1" ht="15.75" thickBot="1" x14ac:dyDescent="0.3">
      <c r="A8" s="8" t="s">
        <v>3</v>
      </c>
      <c r="B8" s="13">
        <v>15741613.92</v>
      </c>
      <c r="C8" s="10">
        <v>1649007.4200000002</v>
      </c>
      <c r="D8" s="10">
        <v>1954934.77</v>
      </c>
      <c r="E8" s="9">
        <v>6</v>
      </c>
      <c r="F8" s="9">
        <v>10</v>
      </c>
      <c r="G8" s="11">
        <f t="shared" si="0"/>
        <v>10.47546603785592</v>
      </c>
      <c r="H8" s="11">
        <f t="shared" si="1"/>
        <v>12.418896689596869</v>
      </c>
      <c r="I8" s="11">
        <f t="shared" si="2"/>
        <v>4.4754660378559201</v>
      </c>
      <c r="J8" s="11">
        <f t="shared" si="3"/>
        <v>2.4188966895968687</v>
      </c>
    </row>
    <row r="9" spans="1:10" customFormat="1" ht="15.75" thickBot="1" x14ac:dyDescent="0.3">
      <c r="A9" s="8" t="s">
        <v>4</v>
      </c>
      <c r="B9" s="13">
        <v>15559349.699999999</v>
      </c>
      <c r="C9" s="10">
        <v>1750459.2100000002</v>
      </c>
      <c r="D9" s="10">
        <v>2010561.4700000002</v>
      </c>
      <c r="E9" s="9">
        <v>6</v>
      </c>
      <c r="F9" s="9">
        <v>10</v>
      </c>
      <c r="G9" s="11">
        <f t="shared" si="0"/>
        <v>11.250208034079986</v>
      </c>
      <c r="H9" s="11">
        <f t="shared" si="1"/>
        <v>12.921886253382429</v>
      </c>
      <c r="I9" s="11">
        <f t="shared" si="2"/>
        <v>5.2502080340799857</v>
      </c>
      <c r="J9" s="11">
        <f t="shared" si="3"/>
        <v>2.9218862533824286</v>
      </c>
    </row>
    <row r="10" spans="1:10" customFormat="1" ht="15.75" thickBot="1" x14ac:dyDescent="0.3">
      <c r="A10" s="8" t="s">
        <v>5</v>
      </c>
      <c r="B10" s="13">
        <v>17250711.43</v>
      </c>
      <c r="C10" s="12">
        <v>1956125.4200000002</v>
      </c>
      <c r="D10" s="10">
        <v>2223772.4400000004</v>
      </c>
      <c r="E10" s="9">
        <v>6</v>
      </c>
      <c r="F10" s="9">
        <v>10</v>
      </c>
      <c r="G10" s="11">
        <f t="shared" si="0"/>
        <v>11.339389844514953</v>
      </c>
      <c r="H10" s="11">
        <f t="shared" si="1"/>
        <v>12.890902784059849</v>
      </c>
      <c r="I10" s="11">
        <f t="shared" si="2"/>
        <v>5.3393898445149528</v>
      </c>
      <c r="J10" s="11">
        <f t="shared" si="3"/>
        <v>2.8909027840598487</v>
      </c>
    </row>
    <row r="11" spans="1:10" customFormat="1" ht="15" x14ac:dyDescent="0.25">
      <c r="A11" s="96" t="s">
        <v>134</v>
      </c>
      <c r="B11" s="96"/>
      <c r="C11" s="96"/>
      <c r="D11" s="96"/>
      <c r="E11" s="96"/>
      <c r="F11" s="96"/>
      <c r="G11" s="96"/>
      <c r="H11" s="96"/>
      <c r="I11" s="96"/>
      <c r="J11" s="96"/>
    </row>
    <row r="12" spans="1:10" customFormat="1" ht="15" x14ac:dyDescent="0.25"/>
    <row r="13" spans="1:10" customFormat="1" ht="15" x14ac:dyDescent="0.25"/>
    <row r="14" spans="1:10" customFormat="1" ht="15" x14ac:dyDescent="0.25"/>
    <row r="15" spans="1:10" customFormat="1" ht="15" x14ac:dyDescent="0.25"/>
    <row r="16" spans="1:10" customFormat="1" ht="15" x14ac:dyDescent="0.25"/>
    <row r="17" spans="1:10" customFormat="1" ht="15" x14ac:dyDescent="0.25"/>
    <row r="18" spans="1:10" customFormat="1" ht="15" x14ac:dyDescent="0.25"/>
    <row r="19" spans="1:10" customFormat="1" ht="15" x14ac:dyDescent="0.25"/>
    <row r="20" spans="1:10" customFormat="1" ht="15" x14ac:dyDescent="0.25"/>
    <row r="21" spans="1:10" customFormat="1" ht="16.5" x14ac:dyDescent="0.25">
      <c r="A21" s="99" t="s">
        <v>80</v>
      </c>
      <c r="B21" s="99"/>
      <c r="C21" s="99"/>
      <c r="D21" s="99"/>
      <c r="E21" s="99"/>
      <c r="F21" s="99"/>
      <c r="G21" s="99"/>
      <c r="H21" s="99"/>
      <c r="I21" s="99"/>
      <c r="J21" s="99"/>
    </row>
    <row r="22" spans="1:10" customFormat="1" ht="15.75" thickBot="1" x14ac:dyDescent="0.3">
      <c r="A22" s="103" t="s">
        <v>16</v>
      </c>
      <c r="B22" s="103"/>
      <c r="C22" s="103"/>
      <c r="D22" s="103"/>
      <c r="E22" s="103"/>
      <c r="F22" s="103"/>
      <c r="G22" s="103"/>
      <c r="H22" s="103"/>
      <c r="I22" s="103"/>
      <c r="J22" s="103"/>
    </row>
    <row r="23" spans="1:10" customFormat="1" ht="42.75" customHeight="1" thickBot="1" x14ac:dyDescent="0.3">
      <c r="A23" s="101" t="s">
        <v>10</v>
      </c>
      <c r="B23" s="101" t="s">
        <v>11</v>
      </c>
      <c r="C23" s="101" t="s">
        <v>12</v>
      </c>
      <c r="D23" s="101" t="s">
        <v>13</v>
      </c>
      <c r="E23" s="97" t="s">
        <v>17</v>
      </c>
      <c r="F23" s="98"/>
      <c r="G23" s="97" t="s">
        <v>18</v>
      </c>
      <c r="H23" s="98"/>
      <c r="I23" s="97" t="s">
        <v>19</v>
      </c>
      <c r="J23" s="98"/>
    </row>
    <row r="24" spans="1:10" customFormat="1" ht="51.75" thickBot="1" x14ac:dyDescent="0.3">
      <c r="A24" s="102"/>
      <c r="B24" s="102"/>
      <c r="C24" s="102"/>
      <c r="D24" s="102"/>
      <c r="E24" s="20" t="s">
        <v>14</v>
      </c>
      <c r="F24" s="20" t="s">
        <v>15</v>
      </c>
      <c r="G24" s="20" t="s">
        <v>14</v>
      </c>
      <c r="H24" s="20" t="s">
        <v>15</v>
      </c>
      <c r="I24" s="20" t="s">
        <v>14</v>
      </c>
      <c r="J24" s="20" t="s">
        <v>15</v>
      </c>
    </row>
    <row r="25" spans="1:10" customFormat="1" ht="15.75" thickBot="1" x14ac:dyDescent="0.3">
      <c r="A25" s="8" t="s">
        <v>1</v>
      </c>
      <c r="B25" s="13">
        <v>14976737</v>
      </c>
      <c r="C25" s="10">
        <v>1171133</v>
      </c>
      <c r="D25" s="10">
        <v>1676115</v>
      </c>
      <c r="E25" s="9">
        <v>5.5</v>
      </c>
      <c r="F25" s="9">
        <v>11</v>
      </c>
      <c r="G25" s="11">
        <f>C25/B25%</f>
        <v>7.8196806153436498</v>
      </c>
      <c r="H25" s="11">
        <f>D25/B25%</f>
        <v>11.191456456770256</v>
      </c>
      <c r="I25" s="11">
        <f>G25-E25</f>
        <v>2.3196806153436498</v>
      </c>
      <c r="J25" s="11">
        <f>H25-F25</f>
        <v>0.19145645677025591</v>
      </c>
    </row>
    <row r="26" spans="1:10" customFormat="1" ht="15.75" thickBot="1" x14ac:dyDescent="0.3">
      <c r="A26" s="8" t="s">
        <v>2</v>
      </c>
      <c r="B26" s="13">
        <v>20974862</v>
      </c>
      <c r="C26" s="10">
        <v>1560859</v>
      </c>
      <c r="D26" s="10">
        <v>2348390</v>
      </c>
      <c r="E26" s="9">
        <v>5.5</v>
      </c>
      <c r="F26" s="9">
        <v>11</v>
      </c>
      <c r="G26" s="11">
        <f t="shared" ref="G26:G29" si="4">C26/B26%</f>
        <v>7.4415698181947514</v>
      </c>
      <c r="H26" s="11">
        <f t="shared" ref="H26:H29" si="5">D26/B26%</f>
        <v>11.196211922633866</v>
      </c>
      <c r="I26" s="11">
        <f t="shared" ref="I26:I29" si="6">G26-E26</f>
        <v>1.9415698181947514</v>
      </c>
      <c r="J26" s="11">
        <f t="shared" ref="J26" si="7">H26-F26</f>
        <v>0.19621192263386611</v>
      </c>
    </row>
    <row r="27" spans="1:10" customFormat="1" ht="15.75" thickBot="1" x14ac:dyDescent="0.3">
      <c r="A27" s="8" t="s">
        <v>3</v>
      </c>
      <c r="B27" s="13">
        <v>25619753</v>
      </c>
      <c r="C27" s="10">
        <v>1981579</v>
      </c>
      <c r="D27" s="10">
        <v>2703870</v>
      </c>
      <c r="E27" s="9">
        <v>6</v>
      </c>
      <c r="F27" s="9">
        <v>10</v>
      </c>
      <c r="G27" s="11">
        <f t="shared" si="4"/>
        <v>7.7345749586266503</v>
      </c>
      <c r="H27" s="11">
        <f t="shared" si="5"/>
        <v>10.553848821259129</v>
      </c>
      <c r="I27" s="11">
        <f t="shared" si="6"/>
        <v>1.7345749586266503</v>
      </c>
      <c r="J27" s="11">
        <f>H27-F27</f>
        <v>0.5538488212591286</v>
      </c>
    </row>
    <row r="28" spans="1:10" customFormat="1" ht="15.75" thickBot="1" x14ac:dyDescent="0.3">
      <c r="A28" s="8" t="s">
        <v>4</v>
      </c>
      <c r="B28" s="13">
        <v>30240428</v>
      </c>
      <c r="C28" s="10">
        <v>2537092</v>
      </c>
      <c r="D28" s="10">
        <v>3257141</v>
      </c>
      <c r="E28" s="9">
        <v>6</v>
      </c>
      <c r="F28" s="9">
        <v>10</v>
      </c>
      <c r="G28" s="11">
        <f t="shared" si="4"/>
        <v>8.389735753739993</v>
      </c>
      <c r="H28" s="11">
        <f t="shared" si="5"/>
        <v>10.770816471248356</v>
      </c>
      <c r="I28" s="11">
        <f t="shared" si="6"/>
        <v>2.389735753739993</v>
      </c>
      <c r="J28" s="11">
        <f t="shared" ref="J28:J29" si="8">H28-F28</f>
        <v>0.77081647124835584</v>
      </c>
    </row>
    <row r="29" spans="1:10" customFormat="1" ht="15.75" thickBot="1" x14ac:dyDescent="0.3">
      <c r="A29" s="8" t="s">
        <v>5</v>
      </c>
      <c r="B29" s="13">
        <v>34583547</v>
      </c>
      <c r="C29" s="12">
        <v>2927168</v>
      </c>
      <c r="D29" s="10">
        <v>3605841</v>
      </c>
      <c r="E29" s="9">
        <v>6</v>
      </c>
      <c r="F29" s="9">
        <v>10</v>
      </c>
      <c r="G29" s="11">
        <f t="shared" si="4"/>
        <v>8.4640479474242483</v>
      </c>
      <c r="H29" s="11">
        <f t="shared" si="5"/>
        <v>10.426463774811763</v>
      </c>
      <c r="I29" s="11">
        <f t="shared" si="6"/>
        <v>2.4640479474242483</v>
      </c>
      <c r="J29" s="11">
        <f t="shared" si="8"/>
        <v>0.42646377481176323</v>
      </c>
    </row>
    <row r="30" spans="1:10" customFormat="1" ht="15" x14ac:dyDescent="0.25">
      <c r="A30" s="96" t="s">
        <v>81</v>
      </c>
      <c r="B30" s="96"/>
      <c r="C30" s="96"/>
      <c r="D30" s="96"/>
      <c r="E30" s="96"/>
      <c r="F30" s="96"/>
      <c r="G30" s="96"/>
      <c r="H30" s="96"/>
      <c r="I30" s="96"/>
      <c r="J30" s="96"/>
    </row>
    <row r="31" spans="1:10" customFormat="1" ht="15" x14ac:dyDescent="0.25"/>
    <row r="32" spans="1:10" customFormat="1" ht="15" x14ac:dyDescent="0.25"/>
    <row r="33" spans="1:21" customFormat="1" ht="15" x14ac:dyDescent="0.25"/>
    <row r="34" spans="1:21" customFormat="1" ht="15" x14ac:dyDescent="0.25"/>
    <row r="35" spans="1:21" customFormat="1" ht="15" x14ac:dyDescent="0.25"/>
    <row r="36" spans="1:21" customFormat="1" ht="15" x14ac:dyDescent="0.25"/>
    <row r="37" spans="1:21" customFormat="1" ht="15" x14ac:dyDescent="0.25"/>
    <row r="38" spans="1:21" customFormat="1" ht="15" x14ac:dyDescent="0.25"/>
    <row r="39" spans="1:21" customFormat="1" ht="15" x14ac:dyDescent="0.25"/>
    <row r="40" spans="1:21" customFormat="1" ht="15" x14ac:dyDescent="0.25"/>
    <row r="41" spans="1:21" customFormat="1" ht="15" x14ac:dyDescent="0.25"/>
    <row r="42" spans="1:21" customFormat="1" ht="15" x14ac:dyDescent="0.25"/>
    <row r="43" spans="1:21" customFormat="1" ht="15" x14ac:dyDescent="0.25"/>
    <row r="44" spans="1:21" customFormat="1" ht="15" x14ac:dyDescent="0.25"/>
    <row r="45" spans="1:21" customFormat="1" ht="15" x14ac:dyDescent="0.25"/>
    <row r="46" spans="1:21" customFormat="1" ht="1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</sheetData>
  <mergeCells count="21">
    <mergeCell ref="A30:J30"/>
    <mergeCell ref="A21:J21"/>
    <mergeCell ref="A22:J22"/>
    <mergeCell ref="A23:A24"/>
    <mergeCell ref="B23:B24"/>
    <mergeCell ref="C23:C24"/>
    <mergeCell ref="D23:D24"/>
    <mergeCell ref="E23:F23"/>
    <mergeCell ref="G23:H23"/>
    <mergeCell ref="I23:J23"/>
    <mergeCell ref="A11:J11"/>
    <mergeCell ref="I4:J4"/>
    <mergeCell ref="A2:J2"/>
    <mergeCell ref="A1:J1"/>
    <mergeCell ref="A4:A5"/>
    <mergeCell ref="B4:B5"/>
    <mergeCell ref="C4:C5"/>
    <mergeCell ref="D4:D5"/>
    <mergeCell ref="E4:F4"/>
    <mergeCell ref="G4:H4"/>
    <mergeCell ref="A3:J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workbookViewId="0">
      <selection activeCell="C6" sqref="C6"/>
    </sheetView>
  </sheetViews>
  <sheetFormatPr defaultColWidth="14.42578125" defaultRowHeight="15" x14ac:dyDescent="0.25"/>
  <cols>
    <col min="1" max="1" width="29.7109375" style="69" bestFit="1" customWidth="1"/>
    <col min="2" max="2" width="12.28515625" style="1" customWidth="1"/>
    <col min="3" max="6" width="12.28515625" style="1" bestFit="1" customWidth="1"/>
    <col min="7" max="16384" width="14.42578125" style="1"/>
  </cols>
  <sheetData>
    <row r="1" spans="1:6" ht="16.5" x14ac:dyDescent="0.25">
      <c r="A1" s="105" t="s">
        <v>142</v>
      </c>
      <c r="B1" s="105"/>
      <c r="C1" s="105"/>
      <c r="D1" s="105"/>
      <c r="E1" s="105"/>
      <c r="F1" s="105"/>
    </row>
    <row r="2" spans="1:6" ht="15.75" thickBot="1" x14ac:dyDescent="0.3">
      <c r="A2" s="106" t="s">
        <v>136</v>
      </c>
      <c r="B2" s="106"/>
      <c r="C2" s="106"/>
      <c r="D2" s="106"/>
      <c r="E2" s="106"/>
      <c r="F2" s="106"/>
    </row>
    <row r="3" spans="1:6" ht="15.75" thickBot="1" x14ac:dyDescent="0.3">
      <c r="A3" s="75" t="s">
        <v>0</v>
      </c>
      <c r="B3" s="76" t="s">
        <v>137</v>
      </c>
      <c r="C3" s="76" t="s">
        <v>138</v>
      </c>
      <c r="D3" s="76" t="s">
        <v>139</v>
      </c>
      <c r="E3" s="76" t="s">
        <v>140</v>
      </c>
      <c r="F3" s="77" t="s">
        <v>141</v>
      </c>
    </row>
    <row r="4" spans="1:6" ht="15.75" thickBot="1" x14ac:dyDescent="0.3">
      <c r="A4" s="66" t="s">
        <v>143</v>
      </c>
      <c r="B4" s="65">
        <f>SUM(B5:B15)-SUM(B16:B23)</f>
        <v>911806.55</v>
      </c>
      <c r="C4" s="65">
        <f>SUM(C5:C15)-SUM(C16:C23)</f>
        <v>1293750.76</v>
      </c>
      <c r="D4" s="65">
        <f>SUM(D5:D15)-SUM(D16:D23)</f>
        <v>1649007.4200000002</v>
      </c>
      <c r="E4" s="65">
        <f t="shared" ref="E4:F4" si="0">SUM(E5:E15)-SUM(E16:E23)</f>
        <v>1750459.2100000002</v>
      </c>
      <c r="F4" s="67">
        <f t="shared" si="0"/>
        <v>1956125.4200000002</v>
      </c>
    </row>
    <row r="5" spans="1:6" ht="15.75" thickBot="1" x14ac:dyDescent="0.3">
      <c r="A5" s="72" t="s">
        <v>155</v>
      </c>
      <c r="B5" s="70">
        <v>660000</v>
      </c>
      <c r="C5" s="70">
        <v>943877.1</v>
      </c>
      <c r="D5" s="73">
        <v>1140480</v>
      </c>
      <c r="E5" s="73">
        <v>1311552</v>
      </c>
      <c r="F5" s="74">
        <v>1311552</v>
      </c>
    </row>
    <row r="6" spans="1:6" ht="30.75" thickBot="1" x14ac:dyDescent="0.3">
      <c r="A6" s="72" t="s">
        <v>148</v>
      </c>
      <c r="B6" s="70">
        <v>0</v>
      </c>
      <c r="C6" s="70">
        <v>0</v>
      </c>
      <c r="D6" s="73">
        <v>0</v>
      </c>
      <c r="E6" s="73">
        <v>0</v>
      </c>
      <c r="F6" s="74">
        <v>0</v>
      </c>
    </row>
    <row r="7" spans="1:6" ht="15.75" thickBot="1" x14ac:dyDescent="0.3">
      <c r="A7" s="72" t="s">
        <v>144</v>
      </c>
      <c r="B7" s="70">
        <v>0</v>
      </c>
      <c r="C7" s="70">
        <v>0</v>
      </c>
      <c r="D7" s="73">
        <v>41873.58</v>
      </c>
      <c r="E7" s="73">
        <v>41873.58</v>
      </c>
      <c r="F7" s="74">
        <v>41873.58</v>
      </c>
    </row>
    <row r="8" spans="1:6" ht="15.75" thickBot="1" x14ac:dyDescent="0.3">
      <c r="A8" s="72" t="s">
        <v>149</v>
      </c>
      <c r="B8" s="70">
        <v>132000</v>
      </c>
      <c r="C8" s="70">
        <v>190080</v>
      </c>
      <c r="D8" s="73">
        <v>171072</v>
      </c>
      <c r="E8" s="73">
        <v>0</v>
      </c>
      <c r="F8" s="74">
        <v>0</v>
      </c>
    </row>
    <row r="9" spans="1:6" ht="15.75" thickBot="1" x14ac:dyDescent="0.3">
      <c r="A9" s="72" t="s">
        <v>156</v>
      </c>
      <c r="B9" s="70">
        <v>108472.04</v>
      </c>
      <c r="C9" s="70">
        <v>157083.65</v>
      </c>
      <c r="D9" s="73">
        <v>220570.48</v>
      </c>
      <c r="E9" s="73">
        <v>310539.21999999997</v>
      </c>
      <c r="F9" s="74">
        <v>409679.95</v>
      </c>
    </row>
    <row r="10" spans="1:6" ht="15.75" thickBot="1" x14ac:dyDescent="0.3">
      <c r="A10" s="72" t="s">
        <v>150</v>
      </c>
      <c r="B10" s="70">
        <v>0</v>
      </c>
      <c r="C10" s="70">
        <v>1627.08</v>
      </c>
      <c r="D10" s="73">
        <v>30557.47</v>
      </c>
      <c r="E10" s="73">
        <v>2094.62</v>
      </c>
      <c r="F10" s="74">
        <v>68169.100000000006</v>
      </c>
    </row>
    <row r="11" spans="1:6" ht="30.75" thickBot="1" x14ac:dyDescent="0.3">
      <c r="A11" s="72" t="s">
        <v>157</v>
      </c>
      <c r="B11" s="70">
        <v>11892.52</v>
      </c>
      <c r="C11" s="70">
        <v>0</v>
      </c>
      <c r="D11" s="73">
        <v>0</v>
      </c>
      <c r="E11" s="73">
        <v>0</v>
      </c>
      <c r="F11" s="74">
        <v>0</v>
      </c>
    </row>
    <row r="12" spans="1:6" ht="15.75" thickBot="1" x14ac:dyDescent="0.3">
      <c r="A12" s="72" t="s">
        <v>158</v>
      </c>
      <c r="B12" s="70">
        <v>0</v>
      </c>
      <c r="C12" s="70">
        <v>2191.7800000000002</v>
      </c>
      <c r="D12" s="70">
        <v>42191.78</v>
      </c>
      <c r="E12" s="73">
        <v>82191.78</v>
      </c>
      <c r="F12" s="71">
        <v>122191.78</v>
      </c>
    </row>
    <row r="13" spans="1:6" ht="15.75" thickBot="1" x14ac:dyDescent="0.3">
      <c r="A13" s="72" t="s">
        <v>151</v>
      </c>
      <c r="B13" s="70">
        <v>0</v>
      </c>
      <c r="C13" s="70">
        <v>0</v>
      </c>
      <c r="D13" s="73">
        <v>0</v>
      </c>
      <c r="E13" s="73">
        <v>0</v>
      </c>
      <c r="F13" s="74">
        <v>0</v>
      </c>
    </row>
    <row r="14" spans="1:6" ht="15.75" thickBot="1" x14ac:dyDescent="0.3">
      <c r="A14" s="72" t="s">
        <v>159</v>
      </c>
      <c r="B14" s="70">
        <v>0</v>
      </c>
      <c r="C14" s="70">
        <v>0</v>
      </c>
      <c r="D14" s="73">
        <v>0</v>
      </c>
      <c r="E14" s="73">
        <v>0</v>
      </c>
      <c r="F14" s="74">
        <v>0</v>
      </c>
    </row>
    <row r="15" spans="1:6" ht="15.75" thickBot="1" x14ac:dyDescent="0.3">
      <c r="A15" s="72" t="s">
        <v>160</v>
      </c>
      <c r="B15" s="70">
        <v>0</v>
      </c>
      <c r="C15" s="70">
        <v>0</v>
      </c>
      <c r="D15" s="73">
        <v>3100.04</v>
      </c>
      <c r="E15" s="73">
        <v>2775.01</v>
      </c>
      <c r="F15" s="74">
        <v>5791.79</v>
      </c>
    </row>
    <row r="16" spans="1:6" ht="15.75" thickBot="1" x14ac:dyDescent="0.3">
      <c r="A16" s="72" t="s">
        <v>152</v>
      </c>
      <c r="B16" s="70"/>
      <c r="C16" s="70">
        <v>0</v>
      </c>
      <c r="D16" s="73">
        <v>0</v>
      </c>
      <c r="E16" s="73">
        <v>0</v>
      </c>
      <c r="F16" s="74">
        <v>0</v>
      </c>
    </row>
    <row r="17" spans="1:6" ht="15.75" thickBot="1" x14ac:dyDescent="0.3">
      <c r="A17" s="72" t="s">
        <v>161</v>
      </c>
      <c r="B17" s="70">
        <v>558.01</v>
      </c>
      <c r="C17" s="70">
        <v>1108.8499999999999</v>
      </c>
      <c r="D17" s="73">
        <v>837.93</v>
      </c>
      <c r="E17" s="73">
        <v>567</v>
      </c>
      <c r="F17" s="74">
        <v>3132.78</v>
      </c>
    </row>
    <row r="18" spans="1:6" ht="30.75" thickBot="1" x14ac:dyDescent="0.3">
      <c r="A18" s="72" t="s">
        <v>162</v>
      </c>
      <c r="B18" s="70">
        <v>0</v>
      </c>
      <c r="C18" s="70">
        <v>0</v>
      </c>
      <c r="D18" s="73">
        <v>0</v>
      </c>
      <c r="E18" s="73">
        <v>0</v>
      </c>
      <c r="F18" s="74">
        <v>0</v>
      </c>
    </row>
    <row r="19" spans="1:6" ht="30.75" thickBot="1" x14ac:dyDescent="0.3">
      <c r="A19" s="72" t="s">
        <v>154</v>
      </c>
      <c r="B19" s="70">
        <v>0</v>
      </c>
      <c r="C19" s="70">
        <v>0</v>
      </c>
      <c r="D19" s="73">
        <v>0</v>
      </c>
      <c r="E19" s="73">
        <v>0</v>
      </c>
      <c r="F19" s="74">
        <v>0</v>
      </c>
    </row>
    <row r="20" spans="1:6" ht="30.75" thickBot="1" x14ac:dyDescent="0.3">
      <c r="A20" s="72" t="s">
        <v>153</v>
      </c>
      <c r="B20" s="70">
        <v>0</v>
      </c>
      <c r="C20" s="70">
        <v>0</v>
      </c>
      <c r="D20" s="73">
        <v>0</v>
      </c>
      <c r="E20" s="73">
        <v>0</v>
      </c>
      <c r="F20" s="74">
        <v>0</v>
      </c>
    </row>
    <row r="21" spans="1:6" ht="30.75" thickBot="1" x14ac:dyDescent="0.3">
      <c r="A21" s="72" t="s">
        <v>163</v>
      </c>
      <c r="B21" s="70">
        <v>0</v>
      </c>
      <c r="C21" s="70">
        <v>0</v>
      </c>
      <c r="D21" s="73">
        <v>0</v>
      </c>
      <c r="E21" s="73">
        <v>0</v>
      </c>
      <c r="F21" s="74">
        <v>0</v>
      </c>
    </row>
    <row r="22" spans="1:6" ht="15.75" thickBot="1" x14ac:dyDescent="0.3">
      <c r="A22" s="72" t="s">
        <v>164</v>
      </c>
      <c r="B22" s="70">
        <v>0</v>
      </c>
      <c r="C22" s="70">
        <v>0</v>
      </c>
      <c r="D22" s="73">
        <v>0</v>
      </c>
      <c r="E22" s="73">
        <v>0</v>
      </c>
      <c r="F22" s="74">
        <v>0</v>
      </c>
    </row>
    <row r="23" spans="1:6" ht="15.75" thickBot="1" x14ac:dyDescent="0.3">
      <c r="A23" s="72" t="s">
        <v>165</v>
      </c>
      <c r="B23" s="70">
        <v>0</v>
      </c>
      <c r="C23" s="70">
        <v>0</v>
      </c>
      <c r="D23" s="73">
        <v>0</v>
      </c>
      <c r="E23" s="73">
        <v>0</v>
      </c>
      <c r="F23" s="74">
        <v>0</v>
      </c>
    </row>
    <row r="24" spans="1:6" ht="15.75" thickBot="1" x14ac:dyDescent="0.3">
      <c r="A24" s="66" t="s">
        <v>145</v>
      </c>
      <c r="B24" s="65">
        <f>SUM(B25:B32)</f>
        <v>296801.24000000005</v>
      </c>
      <c r="C24" s="65">
        <f t="shared" ref="C24:F24" si="1">SUM(C25:C32)</f>
        <v>319880.06000000006</v>
      </c>
      <c r="D24" s="65">
        <f t="shared" si="1"/>
        <v>305927.34999999998</v>
      </c>
      <c r="E24" s="65">
        <f t="shared" si="1"/>
        <v>260102.26</v>
      </c>
      <c r="F24" s="67">
        <f t="shared" si="1"/>
        <v>267647.02</v>
      </c>
    </row>
    <row r="25" spans="1:6" ht="30.75" thickBot="1" x14ac:dyDescent="0.3">
      <c r="A25" s="72" t="s">
        <v>166</v>
      </c>
      <c r="B25" s="70">
        <v>0</v>
      </c>
      <c r="C25" s="70">
        <v>0</v>
      </c>
      <c r="D25" s="73">
        <v>0</v>
      </c>
      <c r="E25" s="73">
        <v>0</v>
      </c>
      <c r="F25" s="74">
        <v>0</v>
      </c>
    </row>
    <row r="26" spans="1:6" ht="15.75" thickBot="1" x14ac:dyDescent="0.3">
      <c r="A26" s="72" t="s">
        <v>167</v>
      </c>
      <c r="B26" s="70">
        <v>200000</v>
      </c>
      <c r="C26" s="70">
        <v>197808.21</v>
      </c>
      <c r="D26" s="73">
        <v>157808.21</v>
      </c>
      <c r="E26" s="73">
        <v>117808.21</v>
      </c>
      <c r="F26" s="74">
        <v>77808.210000000006</v>
      </c>
    </row>
    <row r="27" spans="1:6" ht="15.75" thickBot="1" x14ac:dyDescent="0.3">
      <c r="A27" s="72" t="s">
        <v>168</v>
      </c>
      <c r="B27" s="70">
        <v>0</v>
      </c>
      <c r="C27" s="70">
        <v>0</v>
      </c>
      <c r="D27" s="73">
        <v>0</v>
      </c>
      <c r="E27" s="73">
        <v>0</v>
      </c>
      <c r="F27" s="74">
        <v>0</v>
      </c>
    </row>
    <row r="28" spans="1:6" ht="15.75" thickBot="1" x14ac:dyDescent="0.3">
      <c r="A28" s="72" t="s">
        <v>169</v>
      </c>
      <c r="B28" s="70">
        <f>90196.78+978.87</f>
        <v>91175.65</v>
      </c>
      <c r="C28" s="70">
        <v>113504.57</v>
      </c>
      <c r="D28" s="73">
        <v>137710.76999999999</v>
      </c>
      <c r="E28" s="73">
        <v>128368.11</v>
      </c>
      <c r="F28" s="74">
        <v>150751.59</v>
      </c>
    </row>
    <row r="29" spans="1:6" ht="15.75" thickBot="1" x14ac:dyDescent="0.3">
      <c r="A29" s="72" t="s">
        <v>170</v>
      </c>
      <c r="B29" s="73">
        <v>5625.59</v>
      </c>
      <c r="C29" s="73">
        <v>8567.2800000000007</v>
      </c>
      <c r="D29" s="73">
        <v>10408.370000000001</v>
      </c>
      <c r="E29" s="73">
        <v>13421.32</v>
      </c>
      <c r="F29" s="74">
        <v>13856.22</v>
      </c>
    </row>
    <row r="30" spans="1:6" ht="15.75" thickBot="1" x14ac:dyDescent="0.3">
      <c r="A30" s="72" t="s">
        <v>171</v>
      </c>
      <c r="B30" s="70">
        <v>0</v>
      </c>
      <c r="C30" s="70">
        <v>0</v>
      </c>
      <c r="D30" s="73">
        <v>0</v>
      </c>
      <c r="E30" s="73">
        <v>504.62</v>
      </c>
      <c r="F30" s="74">
        <v>25231</v>
      </c>
    </row>
    <row r="31" spans="1:6" ht="15.75" thickBot="1" x14ac:dyDescent="0.3">
      <c r="A31" s="72" t="s">
        <v>146</v>
      </c>
      <c r="B31" s="70">
        <v>0</v>
      </c>
      <c r="C31" s="70">
        <v>0</v>
      </c>
      <c r="D31" s="73">
        <v>0</v>
      </c>
      <c r="E31" s="73">
        <v>0</v>
      </c>
      <c r="F31" s="74">
        <v>0</v>
      </c>
    </row>
    <row r="32" spans="1:6" ht="15.75" thickBot="1" x14ac:dyDescent="0.3">
      <c r="A32" s="72" t="s">
        <v>172</v>
      </c>
      <c r="B32" s="70">
        <v>0</v>
      </c>
      <c r="C32" s="70">
        <v>0</v>
      </c>
      <c r="D32" s="73">
        <v>0</v>
      </c>
      <c r="E32" s="73">
        <v>0</v>
      </c>
      <c r="F32" s="74">
        <v>0</v>
      </c>
    </row>
    <row r="33" spans="1:6" ht="15.75" thickBot="1" x14ac:dyDescent="0.3">
      <c r="A33" s="66" t="s">
        <v>147</v>
      </c>
      <c r="B33" s="65">
        <f>B4+B24</f>
        <v>1208607.79</v>
      </c>
      <c r="C33" s="65">
        <f t="shared" ref="C33:F33" si="2">C4+C24</f>
        <v>1613630.82</v>
      </c>
      <c r="D33" s="65">
        <f t="shared" si="2"/>
        <v>1954934.77</v>
      </c>
      <c r="E33" s="65">
        <f t="shared" si="2"/>
        <v>2010561.4700000002</v>
      </c>
      <c r="F33" s="67">
        <f t="shared" si="2"/>
        <v>2223772.4400000004</v>
      </c>
    </row>
    <row r="34" spans="1:6" x14ac:dyDescent="0.25">
      <c r="A34" s="104" t="s">
        <v>134</v>
      </c>
      <c r="B34" s="104"/>
      <c r="C34" s="104"/>
      <c r="D34" s="104"/>
      <c r="E34" s="104"/>
      <c r="F34" s="104"/>
    </row>
    <row r="39" spans="1:6" ht="16.5" x14ac:dyDescent="0.25">
      <c r="A39" s="105" t="s">
        <v>173</v>
      </c>
      <c r="B39" s="105"/>
      <c r="C39" s="105"/>
      <c r="D39" s="105"/>
      <c r="E39" s="105"/>
      <c r="F39" s="105"/>
    </row>
    <row r="40" spans="1:6" ht="15.75" thickBot="1" x14ac:dyDescent="0.3">
      <c r="A40" s="106" t="s">
        <v>178</v>
      </c>
      <c r="B40" s="106"/>
      <c r="C40" s="106"/>
      <c r="D40" s="106"/>
      <c r="E40" s="106"/>
      <c r="F40" s="106"/>
    </row>
    <row r="41" spans="1:6" ht="15.75" thickBot="1" x14ac:dyDescent="0.3">
      <c r="A41" s="75" t="s">
        <v>0</v>
      </c>
      <c r="B41" s="76" t="s">
        <v>137</v>
      </c>
      <c r="C41" s="76" t="s">
        <v>138</v>
      </c>
      <c r="D41" s="76" t="s">
        <v>139</v>
      </c>
      <c r="E41" s="76" t="s">
        <v>140</v>
      </c>
      <c r="F41" s="77" t="s">
        <v>141</v>
      </c>
    </row>
    <row r="42" spans="1:6" ht="15.75" thickBot="1" x14ac:dyDescent="0.3">
      <c r="A42" s="66" t="s">
        <v>143</v>
      </c>
      <c r="B42" s="65">
        <f>SUM(B43:B53)-SUM(B54:B61)</f>
        <v>1171.1099999999999</v>
      </c>
      <c r="C42" s="65">
        <f>SUM(C43:C53)-SUM(C54:C61)</f>
        <v>1900.84</v>
      </c>
      <c r="D42" s="65">
        <f>SUM(D43:D53)-SUM(D54:D61)</f>
        <v>1981.5500000000002</v>
      </c>
      <c r="E42" s="65">
        <f t="shared" ref="E42" si="3">SUM(E43:E53)-SUM(E54:E61)</f>
        <v>2537.06</v>
      </c>
      <c r="F42" s="67">
        <f t="shared" ref="F42" si="4">SUM(F43:F53)-SUM(F54:F61)</f>
        <v>2927.13</v>
      </c>
    </row>
    <row r="43" spans="1:6" ht="15.75" thickBot="1" x14ac:dyDescent="0.3">
      <c r="A43" s="72" t="s">
        <v>155</v>
      </c>
      <c r="B43" s="70">
        <v>378</v>
      </c>
      <c r="C43" s="70">
        <v>491.4</v>
      </c>
      <c r="D43" s="73">
        <v>638.82000000000005</v>
      </c>
      <c r="E43" s="73">
        <v>830.46</v>
      </c>
      <c r="F43" s="74">
        <v>1119.5999999999999</v>
      </c>
    </row>
    <row r="44" spans="1:6" ht="30.75" thickBot="1" x14ac:dyDescent="0.3">
      <c r="A44" s="72" t="s">
        <v>148</v>
      </c>
      <c r="B44" s="70">
        <v>140</v>
      </c>
      <c r="C44" s="70">
        <v>340</v>
      </c>
      <c r="D44" s="73">
        <v>0</v>
      </c>
      <c r="E44" s="73">
        <v>0</v>
      </c>
      <c r="F44" s="74">
        <v>0</v>
      </c>
    </row>
    <row r="45" spans="1:6" ht="15.75" thickBot="1" x14ac:dyDescent="0.3">
      <c r="A45" s="72" t="s">
        <v>144</v>
      </c>
      <c r="B45" s="70">
        <v>6.42</v>
      </c>
      <c r="C45" s="70">
        <v>206.42</v>
      </c>
      <c r="D45" s="73">
        <v>14.78</v>
      </c>
      <c r="E45" s="73">
        <v>14.78</v>
      </c>
      <c r="F45" s="74">
        <v>14.78</v>
      </c>
    </row>
    <row r="46" spans="1:6" ht="15.75" thickBot="1" x14ac:dyDescent="0.3">
      <c r="A46" s="72" t="s">
        <v>149</v>
      </c>
      <c r="B46" s="70">
        <v>113.4</v>
      </c>
      <c r="C46" s="70">
        <v>147.41999999999999</v>
      </c>
      <c r="D46" s="73">
        <v>191.64</v>
      </c>
      <c r="E46" s="73">
        <v>249.14</v>
      </c>
      <c r="F46" s="74">
        <v>111.96</v>
      </c>
    </row>
    <row r="47" spans="1:6" ht="15.75" thickBot="1" x14ac:dyDescent="0.3">
      <c r="A47" s="72" t="s">
        <v>156</v>
      </c>
      <c r="B47" s="70">
        <v>232.84</v>
      </c>
      <c r="C47" s="70">
        <v>323.08999999999997</v>
      </c>
      <c r="D47" s="73">
        <v>450.83</v>
      </c>
      <c r="E47" s="73">
        <v>617.19000000000005</v>
      </c>
      <c r="F47" s="74">
        <v>803.45</v>
      </c>
    </row>
    <row r="48" spans="1:6" ht="15.75" thickBot="1" x14ac:dyDescent="0.3">
      <c r="A48" s="72" t="s">
        <v>150</v>
      </c>
      <c r="B48" s="70">
        <v>130.54</v>
      </c>
      <c r="C48" s="70">
        <v>83.75</v>
      </c>
      <c r="D48" s="73">
        <v>82.44</v>
      </c>
      <c r="E48" s="73">
        <v>72.62</v>
      </c>
      <c r="F48" s="74">
        <v>36.090000000000003</v>
      </c>
    </row>
    <row r="49" spans="1:6" ht="30.75" thickBot="1" x14ac:dyDescent="0.3">
      <c r="A49" s="72" t="s">
        <v>157</v>
      </c>
      <c r="B49" s="70">
        <v>0</v>
      </c>
      <c r="C49" s="70">
        <v>0</v>
      </c>
      <c r="D49" s="73">
        <v>0</v>
      </c>
      <c r="E49" s="73">
        <v>0</v>
      </c>
      <c r="F49" s="74">
        <v>0</v>
      </c>
    </row>
    <row r="50" spans="1:6" ht="15.75" thickBot="1" x14ac:dyDescent="0.3">
      <c r="A50" s="72" t="s">
        <v>158</v>
      </c>
      <c r="B50" s="70">
        <v>0</v>
      </c>
      <c r="C50" s="70">
        <f>60</f>
        <v>60</v>
      </c>
      <c r="D50" s="70">
        <f>120+140</f>
        <v>260</v>
      </c>
      <c r="E50" s="73">
        <f>180+140</f>
        <v>320</v>
      </c>
      <c r="F50" s="71">
        <f>240+140</f>
        <v>380</v>
      </c>
    </row>
    <row r="51" spans="1:6" ht="15.75" thickBot="1" x14ac:dyDescent="0.3">
      <c r="A51" s="72" t="s">
        <v>151</v>
      </c>
      <c r="B51" s="70">
        <v>170.1</v>
      </c>
      <c r="C51" s="70">
        <v>220.1</v>
      </c>
      <c r="D51" s="73">
        <v>284.10000000000002</v>
      </c>
      <c r="E51" s="73">
        <v>367.14</v>
      </c>
      <c r="F51" s="74">
        <v>367.14</v>
      </c>
    </row>
    <row r="52" spans="1:6" ht="15.75" thickBot="1" x14ac:dyDescent="0.3">
      <c r="A52" s="72" t="s">
        <v>159</v>
      </c>
      <c r="B52" s="70">
        <v>0</v>
      </c>
      <c r="C52" s="70">
        <v>0</v>
      </c>
      <c r="D52" s="73">
        <v>0</v>
      </c>
      <c r="E52" s="73">
        <v>0</v>
      </c>
      <c r="F52" s="74">
        <v>0</v>
      </c>
    </row>
    <row r="53" spans="1:6" ht="15.75" thickBot="1" x14ac:dyDescent="0.3">
      <c r="A53" s="72" t="s">
        <v>160</v>
      </c>
      <c r="B53" s="70">
        <v>13.22</v>
      </c>
      <c r="C53" s="70">
        <f>9.44+19.22</f>
        <v>28.659999999999997</v>
      </c>
      <c r="D53" s="73">
        <f>25.22+33.72</f>
        <v>58.94</v>
      </c>
      <c r="E53" s="73">
        <f>31.22+34.51</f>
        <v>65.72999999999999</v>
      </c>
      <c r="F53" s="74">
        <f>62.89+31.22</f>
        <v>94.11</v>
      </c>
    </row>
    <row r="54" spans="1:6" ht="15.75" thickBot="1" x14ac:dyDescent="0.3">
      <c r="A54" s="72" t="s">
        <v>152</v>
      </c>
      <c r="B54" s="70">
        <v>0</v>
      </c>
      <c r="C54" s="70">
        <v>0</v>
      </c>
      <c r="D54" s="73">
        <v>0</v>
      </c>
      <c r="E54" s="73">
        <v>0</v>
      </c>
      <c r="F54" s="74">
        <v>0</v>
      </c>
    </row>
    <row r="55" spans="1:6" ht="15.75" thickBot="1" x14ac:dyDescent="0.3">
      <c r="A55" s="72" t="s">
        <v>161</v>
      </c>
      <c r="B55" s="70">
        <v>0</v>
      </c>
      <c r="C55" s="70">
        <v>0</v>
      </c>
      <c r="D55" s="73">
        <v>0</v>
      </c>
      <c r="E55" s="73">
        <v>0</v>
      </c>
      <c r="F55" s="74">
        <v>0</v>
      </c>
    </row>
    <row r="56" spans="1:6" ht="30.75" thickBot="1" x14ac:dyDescent="0.3">
      <c r="A56" s="72" t="s">
        <v>162</v>
      </c>
      <c r="B56" s="70">
        <v>0</v>
      </c>
      <c r="C56" s="70">
        <v>0</v>
      </c>
      <c r="D56" s="73">
        <v>0</v>
      </c>
      <c r="E56" s="73">
        <v>0</v>
      </c>
      <c r="F56" s="74">
        <v>0</v>
      </c>
    </row>
    <row r="57" spans="1:6" ht="30.75" thickBot="1" x14ac:dyDescent="0.3">
      <c r="A57" s="72" t="s">
        <v>154</v>
      </c>
      <c r="B57" s="70">
        <v>0</v>
      </c>
      <c r="C57" s="70">
        <v>0</v>
      </c>
      <c r="D57" s="73">
        <v>0</v>
      </c>
      <c r="E57" s="73">
        <v>0</v>
      </c>
      <c r="F57" s="74">
        <v>0</v>
      </c>
    </row>
    <row r="58" spans="1:6" ht="30.75" thickBot="1" x14ac:dyDescent="0.3">
      <c r="A58" s="72" t="s">
        <v>153</v>
      </c>
      <c r="B58" s="70">
        <v>0</v>
      </c>
      <c r="C58" s="70">
        <v>0</v>
      </c>
      <c r="D58" s="73">
        <v>0</v>
      </c>
      <c r="E58" s="73">
        <v>0</v>
      </c>
      <c r="F58" s="74">
        <v>0</v>
      </c>
    </row>
    <row r="59" spans="1:6" ht="30.75" thickBot="1" x14ac:dyDescent="0.3">
      <c r="A59" s="72" t="s">
        <v>163</v>
      </c>
      <c r="B59" s="70">
        <v>13.41</v>
      </c>
      <c r="C59" s="70">
        <v>0</v>
      </c>
      <c r="D59" s="73">
        <v>0</v>
      </c>
      <c r="E59" s="73">
        <v>0</v>
      </c>
      <c r="F59" s="74">
        <v>0</v>
      </c>
    </row>
    <row r="60" spans="1:6" ht="15.75" thickBot="1" x14ac:dyDescent="0.3">
      <c r="A60" s="72" t="s">
        <v>164</v>
      </c>
      <c r="B60" s="70">
        <v>0</v>
      </c>
      <c r="C60" s="70">
        <v>0</v>
      </c>
      <c r="D60" s="73">
        <v>0</v>
      </c>
      <c r="E60" s="73">
        <v>0</v>
      </c>
      <c r="F60" s="74">
        <v>0</v>
      </c>
    </row>
    <row r="61" spans="1:6" ht="15.75" thickBot="1" x14ac:dyDescent="0.3">
      <c r="A61" s="72" t="s">
        <v>165</v>
      </c>
      <c r="B61" s="70">
        <v>0</v>
      </c>
      <c r="C61" s="70">
        <v>0</v>
      </c>
      <c r="D61" s="73">
        <v>0</v>
      </c>
      <c r="E61" s="73">
        <v>0</v>
      </c>
      <c r="F61" s="74">
        <v>0</v>
      </c>
    </row>
    <row r="62" spans="1:6" ht="15.75" thickBot="1" x14ac:dyDescent="0.3">
      <c r="A62" s="66" t="s">
        <v>145</v>
      </c>
      <c r="B62" s="65">
        <f>SUM(B63:B70)</f>
        <v>504.96</v>
      </c>
      <c r="C62" s="65">
        <f t="shared" ref="C62" si="5">SUM(C63:C70)</f>
        <v>505.18000000000006</v>
      </c>
      <c r="D62" s="65">
        <f t="shared" ref="D62" si="6">SUM(D63:D70)</f>
        <v>722.28</v>
      </c>
      <c r="E62" s="65">
        <f t="shared" ref="E62" si="7">SUM(E63:E70)</f>
        <v>720.03</v>
      </c>
      <c r="F62" s="67">
        <f t="shared" ref="F62" si="8">SUM(F63:F70)</f>
        <v>678.66</v>
      </c>
    </row>
    <row r="63" spans="1:6" ht="30.75" thickBot="1" x14ac:dyDescent="0.3">
      <c r="A63" s="72" t="s">
        <v>166</v>
      </c>
      <c r="B63" s="70">
        <v>0</v>
      </c>
      <c r="C63" s="70">
        <v>0</v>
      </c>
      <c r="D63" s="73">
        <v>200</v>
      </c>
      <c r="E63" s="73">
        <v>200</v>
      </c>
      <c r="F63" s="74">
        <v>160</v>
      </c>
    </row>
    <row r="64" spans="1:6" ht="15.75" thickBot="1" x14ac:dyDescent="0.3">
      <c r="A64" s="72" t="s">
        <v>167</v>
      </c>
      <c r="B64" s="70">
        <v>300</v>
      </c>
      <c r="C64" s="70">
        <v>240</v>
      </c>
      <c r="D64" s="73">
        <v>180</v>
      </c>
      <c r="E64" s="73">
        <v>120</v>
      </c>
      <c r="F64" s="74">
        <v>60</v>
      </c>
    </row>
    <row r="65" spans="1:6" ht="15.75" thickBot="1" x14ac:dyDescent="0.3">
      <c r="A65" s="72" t="s">
        <v>168</v>
      </c>
      <c r="B65" s="70">
        <v>0</v>
      </c>
      <c r="C65" s="70">
        <v>0</v>
      </c>
      <c r="D65" s="73">
        <v>0</v>
      </c>
      <c r="E65" s="73">
        <v>0</v>
      </c>
      <c r="F65" s="74">
        <v>0</v>
      </c>
    </row>
    <row r="66" spans="1:6" ht="15.75" thickBot="1" x14ac:dyDescent="0.3">
      <c r="A66" s="72" t="s">
        <v>169</v>
      </c>
      <c r="B66" s="70">
        <f>137.5+49.7</f>
        <v>187.2</v>
      </c>
      <c r="C66" s="70">
        <f>185.55+57.66</f>
        <v>243.21</v>
      </c>
      <c r="D66" s="73">
        <f>242.48+77.76</f>
        <v>320.24</v>
      </c>
      <c r="E66" s="73">
        <f>280.3+97.69</f>
        <v>377.99</v>
      </c>
      <c r="F66" s="74">
        <f>315.53+116.76</f>
        <v>432.28999999999996</v>
      </c>
    </row>
    <row r="67" spans="1:6" ht="15.75" thickBot="1" x14ac:dyDescent="0.3">
      <c r="A67" s="72" t="s">
        <v>170</v>
      </c>
      <c r="B67" s="73">
        <v>16.96</v>
      </c>
      <c r="C67" s="73">
        <v>20.37</v>
      </c>
      <c r="D67" s="73">
        <v>22.04</v>
      </c>
      <c r="E67" s="73">
        <v>22.04</v>
      </c>
      <c r="F67" s="74">
        <v>22.9</v>
      </c>
    </row>
    <row r="68" spans="1:6" ht="15.75" thickBot="1" x14ac:dyDescent="0.3">
      <c r="A68" s="72" t="s">
        <v>171</v>
      </c>
      <c r="B68" s="70">
        <v>0.8</v>
      </c>
      <c r="C68" s="70">
        <v>1.6</v>
      </c>
      <c r="D68" s="73">
        <v>0</v>
      </c>
      <c r="E68" s="73">
        <v>0</v>
      </c>
      <c r="F68" s="74">
        <v>3.47</v>
      </c>
    </row>
    <row r="69" spans="1:6" ht="15.75" thickBot="1" x14ac:dyDescent="0.3">
      <c r="A69" s="72" t="s">
        <v>146</v>
      </c>
      <c r="B69" s="70">
        <v>0</v>
      </c>
      <c r="C69" s="70">
        <v>0</v>
      </c>
      <c r="D69" s="73">
        <v>0</v>
      </c>
      <c r="E69" s="73">
        <v>0</v>
      </c>
      <c r="F69" s="74">
        <v>0</v>
      </c>
    </row>
    <row r="70" spans="1:6" ht="15.75" thickBot="1" x14ac:dyDescent="0.3">
      <c r="A70" s="72" t="s">
        <v>172</v>
      </c>
      <c r="B70" s="70"/>
      <c r="C70" s="70"/>
      <c r="D70" s="73">
        <v>0</v>
      </c>
      <c r="E70" s="73">
        <v>0</v>
      </c>
      <c r="F70" s="74">
        <v>0</v>
      </c>
    </row>
    <row r="71" spans="1:6" ht="15.75" thickBot="1" x14ac:dyDescent="0.3">
      <c r="A71" s="66" t="s">
        <v>147</v>
      </c>
      <c r="B71" s="65">
        <f>B42+B62</f>
        <v>1676.07</v>
      </c>
      <c r="C71" s="65">
        <f t="shared" ref="C71:F71" si="9">C42+C62</f>
        <v>2406.02</v>
      </c>
      <c r="D71" s="65">
        <f t="shared" si="9"/>
        <v>2703.83</v>
      </c>
      <c r="E71" s="65">
        <f t="shared" si="9"/>
        <v>3257.09</v>
      </c>
      <c r="F71" s="67">
        <f t="shared" si="9"/>
        <v>3605.79</v>
      </c>
    </row>
    <row r="72" spans="1:6" x14ac:dyDescent="0.25">
      <c r="A72" s="104" t="s">
        <v>77</v>
      </c>
      <c r="B72" s="104"/>
      <c r="C72" s="104"/>
      <c r="D72" s="104"/>
      <c r="E72" s="104"/>
      <c r="F72" s="104"/>
    </row>
    <row r="91" ht="32.25" customHeight="1" x14ac:dyDescent="0.25"/>
    <row r="107" spans="8:8" x14ac:dyDescent="0.25">
      <c r="H107" s="68"/>
    </row>
    <row r="108" spans="8:8" x14ac:dyDescent="0.25">
      <c r="H108" s="68"/>
    </row>
    <row r="126" ht="31.5" customHeight="1" x14ac:dyDescent="0.25"/>
  </sheetData>
  <mergeCells count="6">
    <mergeCell ref="A72:F72"/>
    <mergeCell ref="A1:F1"/>
    <mergeCell ref="A2:F2"/>
    <mergeCell ref="A34:F34"/>
    <mergeCell ref="A39:F39"/>
    <mergeCell ref="A40:F4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1"/>
    </sheetView>
  </sheetViews>
  <sheetFormatPr defaultRowHeight="15" x14ac:dyDescent="0.25"/>
  <cols>
    <col min="1" max="1" width="30.7109375" style="1" customWidth="1"/>
    <col min="2" max="5" width="8.85546875" style="1" bestFit="1" customWidth="1"/>
    <col min="6" max="16384" width="9.140625" style="1"/>
  </cols>
  <sheetData>
    <row r="1" spans="1:6" x14ac:dyDescent="0.25">
      <c r="A1" s="100"/>
      <c r="B1" s="100"/>
      <c r="C1" s="100"/>
      <c r="D1" s="100"/>
      <c r="E1" s="100"/>
      <c r="F1" s="100"/>
    </row>
    <row r="2" spans="1:6" ht="16.5" x14ac:dyDescent="0.25">
      <c r="A2" s="99" t="s">
        <v>133</v>
      </c>
      <c r="B2" s="99"/>
      <c r="C2" s="99"/>
      <c r="D2" s="99"/>
      <c r="E2" s="99"/>
      <c r="F2" s="99"/>
    </row>
    <row r="3" spans="1:6" ht="16.5" customHeight="1" thickBot="1" x14ac:dyDescent="0.3">
      <c r="A3" s="110" t="s">
        <v>16</v>
      </c>
      <c r="B3" s="110"/>
      <c r="C3" s="110"/>
      <c r="D3" s="110"/>
      <c r="E3" s="110"/>
      <c r="F3" s="110"/>
    </row>
    <row r="4" spans="1:6" x14ac:dyDescent="0.25">
      <c r="A4" s="78" t="s">
        <v>0</v>
      </c>
      <c r="B4" s="79" t="s">
        <v>1</v>
      </c>
      <c r="C4" s="79" t="s">
        <v>2</v>
      </c>
      <c r="D4" s="79" t="s">
        <v>3</v>
      </c>
      <c r="E4" s="79" t="s">
        <v>4</v>
      </c>
      <c r="F4" s="80" t="s">
        <v>5</v>
      </c>
    </row>
    <row r="5" spans="1:6" x14ac:dyDescent="0.25">
      <c r="A5" s="81" t="s">
        <v>6</v>
      </c>
      <c r="B5" s="5">
        <v>911806.55</v>
      </c>
      <c r="C5" s="5">
        <v>1293750.76</v>
      </c>
      <c r="D5" s="5">
        <v>1649007.4200000002</v>
      </c>
      <c r="E5" s="5">
        <v>1750459.2100000002</v>
      </c>
      <c r="F5" s="82">
        <v>1956125.4200000002</v>
      </c>
    </row>
    <row r="6" spans="1:6" x14ac:dyDescent="0.25">
      <c r="A6" s="81" t="s">
        <v>9</v>
      </c>
      <c r="B6" s="5">
        <v>296801.24000000005</v>
      </c>
      <c r="C6" s="5">
        <v>319880.06000000006</v>
      </c>
      <c r="D6" s="5">
        <v>305927.34999999998</v>
      </c>
      <c r="E6" s="5">
        <v>260102.26</v>
      </c>
      <c r="F6" s="82">
        <v>267647.02</v>
      </c>
    </row>
    <row r="7" spans="1:6" x14ac:dyDescent="0.25">
      <c r="A7" s="83" t="s">
        <v>7</v>
      </c>
      <c r="B7" s="7">
        <f>SUM(B5:B6)</f>
        <v>1208607.79</v>
      </c>
      <c r="C7" s="7">
        <f t="shared" ref="C7:F7" si="0">SUM(C5:C6)</f>
        <v>1613630.82</v>
      </c>
      <c r="D7" s="7">
        <f t="shared" si="0"/>
        <v>1954934.77</v>
      </c>
      <c r="E7" s="7">
        <f t="shared" si="0"/>
        <v>2010561.4700000002</v>
      </c>
      <c r="F7" s="87">
        <f t="shared" si="0"/>
        <v>2223772.4400000004</v>
      </c>
    </row>
    <row r="8" spans="1:6" ht="15.75" thickBot="1" x14ac:dyDescent="0.3">
      <c r="A8" s="84" t="s">
        <v>8</v>
      </c>
      <c r="B8" s="85">
        <f>B5/B7%</f>
        <v>75.442716615288404</v>
      </c>
      <c r="C8" s="85">
        <f t="shared" ref="C8:F8" si="1">C5/C7%</f>
        <v>80.176378882004741</v>
      </c>
      <c r="D8" s="85">
        <f t="shared" si="1"/>
        <v>84.351020059866258</v>
      </c>
      <c r="E8" s="85">
        <f t="shared" si="1"/>
        <v>87.063202797773698</v>
      </c>
      <c r="F8" s="86">
        <f t="shared" si="1"/>
        <v>87.964280194065182</v>
      </c>
    </row>
    <row r="9" spans="1:6" x14ac:dyDescent="0.25">
      <c r="A9" s="109" t="s">
        <v>134</v>
      </c>
      <c r="B9" s="109"/>
      <c r="C9" s="109"/>
      <c r="D9" s="109"/>
      <c r="E9" s="109"/>
      <c r="F9" s="109"/>
    </row>
    <row r="25" spans="1:6" ht="16.5" x14ac:dyDescent="0.25">
      <c r="A25" s="99" t="s">
        <v>175</v>
      </c>
      <c r="B25" s="99"/>
      <c r="C25" s="99"/>
      <c r="D25" s="99"/>
      <c r="E25" s="99"/>
      <c r="F25" s="99"/>
    </row>
    <row r="26" spans="1:6" x14ac:dyDescent="0.25">
      <c r="A26" s="107" t="s">
        <v>16</v>
      </c>
      <c r="B26" s="107"/>
      <c r="C26" s="107"/>
      <c r="D26" s="107"/>
      <c r="E26" s="107"/>
      <c r="F26" s="107"/>
    </row>
    <row r="27" spans="1:6" x14ac:dyDescent="0.25">
      <c r="A27" s="18" t="s">
        <v>0</v>
      </c>
      <c r="B27" s="19" t="s">
        <v>1</v>
      </c>
      <c r="C27" s="19" t="s">
        <v>2</v>
      </c>
      <c r="D27" s="19" t="s">
        <v>3</v>
      </c>
      <c r="E27" s="19" t="s">
        <v>4</v>
      </c>
      <c r="F27" s="19" t="s">
        <v>5</v>
      </c>
    </row>
    <row r="28" spans="1:6" x14ac:dyDescent="0.25">
      <c r="A28" s="3" t="s">
        <v>6</v>
      </c>
      <c r="B28" s="4">
        <v>1171133</v>
      </c>
      <c r="C28" s="4">
        <v>1560859</v>
      </c>
      <c r="D28" s="4">
        <v>1981579</v>
      </c>
      <c r="E28" s="4">
        <v>2537092</v>
      </c>
      <c r="F28" s="5">
        <v>2927168</v>
      </c>
    </row>
    <row r="29" spans="1:6" x14ac:dyDescent="0.25">
      <c r="A29" s="3" t="s">
        <v>9</v>
      </c>
      <c r="B29" s="4">
        <v>504982</v>
      </c>
      <c r="C29" s="4">
        <v>787531</v>
      </c>
      <c r="D29" s="4">
        <v>722291</v>
      </c>
      <c r="E29" s="4">
        <v>720049</v>
      </c>
      <c r="F29" s="5">
        <v>678673</v>
      </c>
    </row>
    <row r="30" spans="1:6" x14ac:dyDescent="0.25">
      <c r="A30" s="2" t="s">
        <v>7</v>
      </c>
      <c r="B30" s="6">
        <v>1676115</v>
      </c>
      <c r="C30" s="6">
        <v>2348390</v>
      </c>
      <c r="D30" s="6">
        <v>2703870</v>
      </c>
      <c r="E30" s="6">
        <v>3257141</v>
      </c>
      <c r="F30" s="6">
        <v>3605841</v>
      </c>
    </row>
    <row r="31" spans="1:6" x14ac:dyDescent="0.25">
      <c r="A31" s="2" t="s">
        <v>8</v>
      </c>
      <c r="B31" s="7">
        <v>70</v>
      </c>
      <c r="C31" s="7">
        <v>66</v>
      </c>
      <c r="D31" s="7">
        <v>73</v>
      </c>
      <c r="E31" s="7">
        <v>78</v>
      </c>
      <c r="F31" s="7">
        <v>81</v>
      </c>
    </row>
    <row r="32" spans="1:6" x14ac:dyDescent="0.25">
      <c r="A32" s="108" t="s">
        <v>77</v>
      </c>
      <c r="B32" s="108"/>
      <c r="C32" s="108"/>
      <c r="D32" s="108"/>
      <c r="E32" s="108"/>
      <c r="F32" s="108"/>
    </row>
  </sheetData>
  <mergeCells count="7">
    <mergeCell ref="A26:F26"/>
    <mergeCell ref="A32:F32"/>
    <mergeCell ref="A2:F2"/>
    <mergeCell ref="A1:F1"/>
    <mergeCell ref="A9:F9"/>
    <mergeCell ref="A3:F3"/>
    <mergeCell ref="A25:F2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sqref="A1:A2"/>
    </sheetView>
  </sheetViews>
  <sheetFormatPr defaultRowHeight="15.75" x14ac:dyDescent="0.25"/>
  <cols>
    <col min="1" max="1" width="20.28515625" style="15" customWidth="1"/>
    <col min="2" max="2" width="17.140625" style="15" customWidth="1"/>
    <col min="3" max="3" width="19.7109375" style="15" customWidth="1"/>
    <col min="4" max="4" width="9.140625" style="15"/>
    <col min="5" max="5" width="65.140625" style="15" customWidth="1"/>
    <col min="6" max="6" width="17.7109375" style="15" bestFit="1" customWidth="1"/>
    <col min="7" max="7" width="9.140625" style="15"/>
    <col min="8" max="8" width="6.5703125" style="15" bestFit="1" customWidth="1"/>
    <col min="9" max="9" width="46.7109375" style="15" bestFit="1" customWidth="1"/>
    <col min="10" max="10" width="25.28515625" style="15" bestFit="1" customWidth="1"/>
    <col min="11" max="11" width="18.5703125" style="15" bestFit="1" customWidth="1"/>
    <col min="12" max="12" width="69.7109375" style="15" customWidth="1"/>
    <col min="13" max="13" width="9.140625" style="15"/>
    <col min="14" max="14" width="33.140625" style="15" customWidth="1"/>
    <col min="15" max="15" width="73.140625" style="15" bestFit="1" customWidth="1"/>
    <col min="16" max="16" width="25.7109375" style="15" customWidth="1"/>
    <col min="17" max="16384" width="9.140625" style="15"/>
  </cols>
  <sheetData>
    <row r="1" spans="1:12" ht="16.5" thickBot="1" x14ac:dyDescent="0.3">
      <c r="A1" s="111" t="s">
        <v>24</v>
      </c>
      <c r="B1" s="113" t="s">
        <v>25</v>
      </c>
      <c r="C1" s="114"/>
      <c r="K1" s="115" t="s">
        <v>101</v>
      </c>
      <c r="L1" s="115"/>
    </row>
    <row r="2" spans="1:12" ht="17.25" thickBot="1" x14ac:dyDescent="0.3">
      <c r="A2" s="112"/>
      <c r="B2" s="14" t="s">
        <v>12</v>
      </c>
      <c r="C2" s="14" t="s">
        <v>13</v>
      </c>
      <c r="K2" s="52" t="s">
        <v>20</v>
      </c>
      <c r="L2" s="52" t="s">
        <v>97</v>
      </c>
    </row>
    <row r="3" spans="1:12" ht="17.25" thickBot="1" x14ac:dyDescent="0.3">
      <c r="A3" s="16" t="s">
        <v>75</v>
      </c>
      <c r="B3" s="17">
        <v>5.5</v>
      </c>
      <c r="C3" s="17">
        <v>11</v>
      </c>
      <c r="K3" s="52" t="s">
        <v>21</v>
      </c>
      <c r="L3" s="52" t="s">
        <v>98</v>
      </c>
    </row>
    <row r="4" spans="1:12" ht="17.25" thickBot="1" x14ac:dyDescent="0.3">
      <c r="A4" s="16" t="s">
        <v>76</v>
      </c>
      <c r="B4" s="17">
        <v>6</v>
      </c>
      <c r="C4" s="17">
        <v>10</v>
      </c>
      <c r="K4" s="52" t="s">
        <v>22</v>
      </c>
      <c r="L4" s="52" t="s">
        <v>99</v>
      </c>
    </row>
    <row r="5" spans="1:12" ht="17.25" thickBot="1" x14ac:dyDescent="0.3">
      <c r="A5" s="104" t="s">
        <v>72</v>
      </c>
      <c r="B5" s="104"/>
      <c r="C5" s="104"/>
      <c r="K5" s="52" t="s">
        <v>23</v>
      </c>
      <c r="L5" s="52" t="s">
        <v>100</v>
      </c>
    </row>
    <row r="6" spans="1:12" ht="16.5" thickBot="1" x14ac:dyDescent="0.3">
      <c r="E6" s="116" t="s">
        <v>82</v>
      </c>
      <c r="F6" s="116"/>
      <c r="K6" s="104" t="s">
        <v>72</v>
      </c>
      <c r="L6" s="104"/>
    </row>
    <row r="7" spans="1:12" ht="17.25" thickBot="1" x14ac:dyDescent="0.3">
      <c r="E7" s="42" t="s">
        <v>26</v>
      </c>
      <c r="F7" s="43" t="s">
        <v>27</v>
      </c>
    </row>
    <row r="8" spans="1:12" ht="17.25" thickBot="1" x14ac:dyDescent="0.3">
      <c r="E8" s="44" t="s">
        <v>28</v>
      </c>
      <c r="F8" s="45">
        <v>0</v>
      </c>
    </row>
    <row r="9" spans="1:12" ht="17.25" thickBot="1" x14ac:dyDescent="0.3">
      <c r="E9" s="44" t="s">
        <v>29</v>
      </c>
      <c r="F9" s="45">
        <v>0</v>
      </c>
    </row>
    <row r="10" spans="1:12" ht="17.25" thickBot="1" x14ac:dyDescent="0.3">
      <c r="E10" s="44" t="s">
        <v>30</v>
      </c>
      <c r="F10" s="45">
        <v>0</v>
      </c>
    </row>
    <row r="11" spans="1:12" ht="17.25" thickBot="1" x14ac:dyDescent="0.3">
      <c r="E11" s="44" t="s">
        <v>31</v>
      </c>
      <c r="F11" s="45">
        <v>0</v>
      </c>
    </row>
    <row r="12" spans="1:12" ht="17.25" thickBot="1" x14ac:dyDescent="0.3">
      <c r="E12" s="44" t="s">
        <v>32</v>
      </c>
      <c r="F12" s="45">
        <v>0</v>
      </c>
    </row>
    <row r="13" spans="1:12" ht="17.25" thickBot="1" x14ac:dyDescent="0.3">
      <c r="E13" s="44" t="s">
        <v>33</v>
      </c>
      <c r="F13" s="45">
        <v>0</v>
      </c>
    </row>
    <row r="14" spans="1:12" ht="17.25" thickBot="1" x14ac:dyDescent="0.3">
      <c r="E14" s="44" t="s">
        <v>34</v>
      </c>
      <c r="F14" s="45">
        <v>0</v>
      </c>
    </row>
    <row r="15" spans="1:12" ht="17.25" thickBot="1" x14ac:dyDescent="0.3">
      <c r="E15" s="44" t="s">
        <v>78</v>
      </c>
      <c r="F15" s="45">
        <v>0</v>
      </c>
    </row>
    <row r="16" spans="1:12" ht="33.75" customHeight="1" thickBot="1" x14ac:dyDescent="0.3">
      <c r="E16" s="63" t="s">
        <v>132</v>
      </c>
      <c r="F16" s="64">
        <v>0</v>
      </c>
    </row>
    <row r="17" spans="5:7" ht="17.25" thickBot="1" x14ac:dyDescent="0.3">
      <c r="E17" s="44" t="s">
        <v>35</v>
      </c>
      <c r="F17" s="45">
        <v>0.2</v>
      </c>
    </row>
    <row r="18" spans="5:7" ht="17.25" thickBot="1" x14ac:dyDescent="0.3">
      <c r="E18" s="44" t="s">
        <v>36</v>
      </c>
      <c r="F18" s="45">
        <v>0.2</v>
      </c>
    </row>
    <row r="19" spans="5:7" ht="17.25" thickBot="1" x14ac:dyDescent="0.3">
      <c r="E19" s="44" t="s">
        <v>37</v>
      </c>
      <c r="F19" s="45">
        <v>0.2</v>
      </c>
    </row>
    <row r="20" spans="5:7" ht="17.25" thickBot="1" x14ac:dyDescent="0.3">
      <c r="E20" s="44" t="s">
        <v>38</v>
      </c>
      <c r="F20" s="45">
        <v>0.2</v>
      </c>
    </row>
    <row r="21" spans="5:7" ht="17.25" thickBot="1" x14ac:dyDescent="0.3">
      <c r="E21" s="44" t="s">
        <v>39</v>
      </c>
      <c r="F21" s="45">
        <v>0.2</v>
      </c>
    </row>
    <row r="22" spans="5:7" ht="17.25" thickBot="1" x14ac:dyDescent="0.3">
      <c r="E22" s="44" t="s">
        <v>40</v>
      </c>
      <c r="F22" s="45">
        <v>0.2</v>
      </c>
    </row>
    <row r="23" spans="5:7" ht="17.25" thickBot="1" x14ac:dyDescent="0.3">
      <c r="E23" s="44" t="s">
        <v>79</v>
      </c>
      <c r="F23" s="45">
        <v>0.2</v>
      </c>
    </row>
    <row r="24" spans="5:7" ht="17.25" thickBot="1" x14ac:dyDescent="0.3">
      <c r="E24" s="44" t="s">
        <v>41</v>
      </c>
      <c r="F24" s="45">
        <v>1</v>
      </c>
    </row>
    <row r="25" spans="5:7" ht="17.25" thickBot="1" x14ac:dyDescent="0.3">
      <c r="E25" s="44" t="s">
        <v>42</v>
      </c>
      <c r="F25" s="45">
        <v>1</v>
      </c>
    </row>
    <row r="26" spans="5:7" ht="17.25" thickBot="1" x14ac:dyDescent="0.3">
      <c r="E26" s="44" t="s">
        <v>43</v>
      </c>
      <c r="F26" s="45">
        <v>1</v>
      </c>
    </row>
    <row r="27" spans="5:7" ht="17.25" thickBot="1" x14ac:dyDescent="0.3">
      <c r="E27" s="44" t="s">
        <v>44</v>
      </c>
      <c r="F27" s="45">
        <v>1</v>
      </c>
      <c r="G27"/>
    </row>
    <row r="28" spans="5:7" ht="17.25" thickBot="1" x14ac:dyDescent="0.3">
      <c r="E28" s="44" t="s">
        <v>117</v>
      </c>
      <c r="F28" s="45">
        <v>1</v>
      </c>
    </row>
    <row r="29" spans="5:7" ht="17.25" thickBot="1" x14ac:dyDescent="0.3">
      <c r="E29" s="44" t="s">
        <v>83</v>
      </c>
      <c r="F29" s="45">
        <v>1</v>
      </c>
    </row>
    <row r="30" spans="5:7" ht="17.25" thickBot="1" x14ac:dyDescent="0.3">
      <c r="E30" s="44" t="s">
        <v>84</v>
      </c>
      <c r="F30" s="45">
        <v>1.5</v>
      </c>
    </row>
    <row r="31" spans="5:7" x14ac:dyDescent="0.25">
      <c r="E31" s="104" t="s">
        <v>72</v>
      </c>
      <c r="F31" s="104"/>
    </row>
    <row r="33" spans="5:10" x14ac:dyDescent="0.25">
      <c r="E33" s="116" t="s">
        <v>51</v>
      </c>
      <c r="F33" s="116"/>
    </row>
    <row r="34" spans="5:10" ht="17.25" thickBot="1" x14ac:dyDescent="0.3">
      <c r="E34" s="42" t="s">
        <v>45</v>
      </c>
      <c r="F34" s="46" t="s">
        <v>46</v>
      </c>
    </row>
    <row r="35" spans="5:10" ht="17.25" thickBot="1" x14ac:dyDescent="0.3">
      <c r="E35" s="47" t="s">
        <v>47</v>
      </c>
      <c r="F35" s="48">
        <v>0</v>
      </c>
    </row>
    <row r="36" spans="5:10" ht="17.25" thickBot="1" x14ac:dyDescent="0.3">
      <c r="E36" s="47" t="s">
        <v>48</v>
      </c>
      <c r="F36" s="48">
        <v>0.1</v>
      </c>
    </row>
    <row r="37" spans="5:10" ht="17.25" thickBot="1" x14ac:dyDescent="0.3">
      <c r="E37" s="47" t="s">
        <v>85</v>
      </c>
      <c r="F37" s="48">
        <v>0.2</v>
      </c>
    </row>
    <row r="38" spans="5:10" ht="17.25" thickBot="1" x14ac:dyDescent="0.3">
      <c r="E38" s="47" t="s">
        <v>86</v>
      </c>
      <c r="F38" s="49">
        <v>0.2</v>
      </c>
    </row>
    <row r="39" spans="5:10" ht="17.25" thickBot="1" x14ac:dyDescent="0.3">
      <c r="E39" s="47" t="s">
        <v>87</v>
      </c>
      <c r="F39" s="48">
        <v>0.5</v>
      </c>
    </row>
    <row r="40" spans="5:10" ht="17.25" thickBot="1" x14ac:dyDescent="0.3">
      <c r="E40" s="47" t="s">
        <v>73</v>
      </c>
      <c r="F40" s="48">
        <v>0.5</v>
      </c>
    </row>
    <row r="41" spans="5:10" ht="17.25" thickBot="1" x14ac:dyDescent="0.3">
      <c r="E41" s="47" t="s">
        <v>88</v>
      </c>
      <c r="F41" s="48">
        <v>0.5</v>
      </c>
    </row>
    <row r="42" spans="5:10" ht="17.25" thickBot="1" x14ac:dyDescent="0.3">
      <c r="E42" s="47" t="s">
        <v>49</v>
      </c>
      <c r="F42" s="48">
        <v>1</v>
      </c>
    </row>
    <row r="43" spans="5:10" ht="17.25" thickBot="1" x14ac:dyDescent="0.3">
      <c r="E43" s="47" t="s">
        <v>74</v>
      </c>
      <c r="F43" s="48">
        <v>1</v>
      </c>
    </row>
    <row r="44" spans="5:10" ht="17.25" thickBot="1" x14ac:dyDescent="0.3">
      <c r="E44" s="47" t="s">
        <v>50</v>
      </c>
      <c r="F44" s="48">
        <v>1</v>
      </c>
    </row>
    <row r="45" spans="5:10" ht="17.25" thickBot="1" x14ac:dyDescent="0.3">
      <c r="E45" s="47" t="s">
        <v>89</v>
      </c>
      <c r="F45" s="48">
        <v>1</v>
      </c>
      <c r="H45" s="115" t="s">
        <v>71</v>
      </c>
      <c r="I45" s="115"/>
      <c r="J45" s="115"/>
    </row>
    <row r="46" spans="5:10" ht="19.5" customHeight="1" thickBot="1" x14ac:dyDescent="0.3">
      <c r="E46" s="47" t="s">
        <v>90</v>
      </c>
      <c r="F46" s="48">
        <v>1</v>
      </c>
      <c r="H46" s="56" t="s">
        <v>70</v>
      </c>
      <c r="I46" s="57" t="s">
        <v>52</v>
      </c>
      <c r="J46" s="57" t="s">
        <v>53</v>
      </c>
    </row>
    <row r="47" spans="5:10" ht="17.25" thickBot="1" x14ac:dyDescent="0.3">
      <c r="E47" s="50" t="s">
        <v>91</v>
      </c>
      <c r="F47" s="51">
        <v>1</v>
      </c>
      <c r="H47" s="58">
        <v>1</v>
      </c>
      <c r="I47" s="59" t="s">
        <v>54</v>
      </c>
      <c r="J47" s="60">
        <v>1937</v>
      </c>
    </row>
    <row r="48" spans="5:10" ht="17.25" thickBot="1" x14ac:dyDescent="0.3">
      <c r="E48" s="52" t="s">
        <v>92</v>
      </c>
      <c r="F48" s="53">
        <v>1</v>
      </c>
      <c r="H48" s="58">
        <v>2</v>
      </c>
      <c r="I48" s="59" t="s">
        <v>55</v>
      </c>
      <c r="J48" s="60">
        <v>1966</v>
      </c>
    </row>
    <row r="49" spans="5:10" ht="17.25" thickBot="1" x14ac:dyDescent="0.3">
      <c r="E49" s="54" t="s">
        <v>93</v>
      </c>
      <c r="F49" s="55">
        <v>2</v>
      </c>
      <c r="H49" s="58">
        <v>3</v>
      </c>
      <c r="I49" s="59" t="s">
        <v>56</v>
      </c>
      <c r="J49" s="60">
        <v>1984</v>
      </c>
    </row>
    <row r="50" spans="5:10" ht="17.25" thickBot="1" x14ac:dyDescent="0.3">
      <c r="E50" s="117" t="s">
        <v>72</v>
      </c>
      <c r="F50" s="117"/>
      <c r="H50" s="58">
        <v>4</v>
      </c>
      <c r="I50" s="59" t="s">
        <v>118</v>
      </c>
      <c r="J50" s="60">
        <v>1986</v>
      </c>
    </row>
    <row r="51" spans="5:10" ht="17.25" thickBot="1" x14ac:dyDescent="0.3">
      <c r="H51" s="58">
        <v>5</v>
      </c>
      <c r="I51" s="59" t="s">
        <v>57</v>
      </c>
      <c r="J51" s="60">
        <v>1987</v>
      </c>
    </row>
    <row r="52" spans="5:10" ht="17.25" thickBot="1" x14ac:dyDescent="0.3">
      <c r="H52" s="58">
        <v>6</v>
      </c>
      <c r="I52" s="59" t="s">
        <v>119</v>
      </c>
      <c r="J52" s="60">
        <v>1993</v>
      </c>
    </row>
    <row r="53" spans="5:10" ht="17.25" thickBot="1" x14ac:dyDescent="0.3">
      <c r="H53" s="58">
        <v>7</v>
      </c>
      <c r="I53" s="59" t="s">
        <v>120</v>
      </c>
      <c r="J53" s="60">
        <v>1993</v>
      </c>
    </row>
    <row r="54" spans="5:10" ht="17.25" thickBot="1" x14ac:dyDescent="0.3">
      <c r="H54" s="58">
        <v>8</v>
      </c>
      <c r="I54" s="59" t="s">
        <v>121</v>
      </c>
      <c r="J54" s="60">
        <v>1993</v>
      </c>
    </row>
    <row r="55" spans="5:10" ht="17.25" thickBot="1" x14ac:dyDescent="0.3">
      <c r="H55" s="58">
        <v>9</v>
      </c>
      <c r="I55" s="59" t="s">
        <v>122</v>
      </c>
      <c r="J55" s="60">
        <v>1994</v>
      </c>
    </row>
    <row r="56" spans="5:10" ht="17.25" thickBot="1" x14ac:dyDescent="0.3">
      <c r="H56" s="58">
        <v>10</v>
      </c>
      <c r="I56" s="59" t="s">
        <v>123</v>
      </c>
      <c r="J56" s="60">
        <v>1995</v>
      </c>
    </row>
    <row r="57" spans="5:10" ht="17.25" thickBot="1" x14ac:dyDescent="0.3">
      <c r="H57" s="58">
        <v>11</v>
      </c>
      <c r="I57" s="59" t="s">
        <v>124</v>
      </c>
      <c r="J57" s="60">
        <v>1996</v>
      </c>
    </row>
    <row r="58" spans="5:10" ht="17.25" thickBot="1" x14ac:dyDescent="0.3">
      <c r="H58" s="58">
        <v>12</v>
      </c>
      <c r="I58" s="59" t="s">
        <v>125</v>
      </c>
      <c r="J58" s="60">
        <v>1998</v>
      </c>
    </row>
    <row r="59" spans="5:10" ht="17.25" thickBot="1" x14ac:dyDescent="0.3">
      <c r="H59" s="58">
        <v>13</v>
      </c>
      <c r="I59" s="59" t="s">
        <v>126</v>
      </c>
      <c r="J59" s="60">
        <v>1998</v>
      </c>
    </row>
    <row r="60" spans="5:10" ht="17.25" thickBot="1" x14ac:dyDescent="0.3">
      <c r="H60" s="58">
        <v>14</v>
      </c>
      <c r="I60" s="59" t="s">
        <v>127</v>
      </c>
      <c r="J60" s="60">
        <v>2000</v>
      </c>
    </row>
    <row r="61" spans="5:10" ht="17.25" thickBot="1" x14ac:dyDescent="0.3">
      <c r="H61" s="58">
        <v>15</v>
      </c>
      <c r="I61" s="59" t="s">
        <v>128</v>
      </c>
      <c r="J61" s="60">
        <v>2001</v>
      </c>
    </row>
    <row r="62" spans="5:10" ht="17.25" thickBot="1" x14ac:dyDescent="0.3">
      <c r="H62" s="58">
        <v>16</v>
      </c>
      <c r="I62" s="59" t="s">
        <v>129</v>
      </c>
      <c r="J62" s="60">
        <v>2002</v>
      </c>
    </row>
    <row r="63" spans="5:10" ht="17.25" thickBot="1" x14ac:dyDescent="0.3">
      <c r="H63" s="58">
        <v>17</v>
      </c>
      <c r="I63" s="59" t="s">
        <v>130</v>
      </c>
      <c r="J63" s="60">
        <v>2002</v>
      </c>
    </row>
    <row r="64" spans="5:10" ht="17.25" thickBot="1" x14ac:dyDescent="0.3">
      <c r="H64" s="58">
        <v>18</v>
      </c>
      <c r="I64" s="59" t="s">
        <v>58</v>
      </c>
      <c r="J64" s="60">
        <v>2006</v>
      </c>
    </row>
    <row r="65" spans="8:10" ht="17.25" thickBot="1" x14ac:dyDescent="0.3">
      <c r="H65" s="58">
        <v>19</v>
      </c>
      <c r="I65" s="59" t="s">
        <v>187</v>
      </c>
      <c r="J65" s="60">
        <v>2007</v>
      </c>
    </row>
    <row r="66" spans="8:10" ht="17.25" thickBot="1" x14ac:dyDescent="0.3">
      <c r="H66" s="58">
        <v>20</v>
      </c>
      <c r="I66" s="59" t="s">
        <v>59</v>
      </c>
      <c r="J66" s="60">
        <v>2007</v>
      </c>
    </row>
    <row r="67" spans="8:10" ht="17.25" thickBot="1" x14ac:dyDescent="0.3">
      <c r="H67" s="58">
        <v>21</v>
      </c>
      <c r="I67" s="59" t="s">
        <v>60</v>
      </c>
      <c r="J67" s="60">
        <v>2007</v>
      </c>
    </row>
    <row r="68" spans="8:10" ht="17.25" thickBot="1" x14ac:dyDescent="0.3">
      <c r="H68" s="58">
        <v>22</v>
      </c>
      <c r="I68" s="59" t="s">
        <v>61</v>
      </c>
      <c r="J68" s="60">
        <v>2007</v>
      </c>
    </row>
    <row r="69" spans="8:10" ht="17.25" thickBot="1" x14ac:dyDescent="0.3">
      <c r="H69" s="58">
        <v>23</v>
      </c>
      <c r="I69" s="59" t="s">
        <v>62</v>
      </c>
      <c r="J69" s="60">
        <v>2007</v>
      </c>
    </row>
    <row r="70" spans="8:10" ht="17.25" thickBot="1" x14ac:dyDescent="0.3">
      <c r="H70" s="58">
        <v>24</v>
      </c>
      <c r="I70" s="59" t="s">
        <v>186</v>
      </c>
      <c r="J70" s="60">
        <v>2008</v>
      </c>
    </row>
    <row r="71" spans="8:10" ht="17.25" thickBot="1" x14ac:dyDescent="0.3">
      <c r="H71" s="58">
        <v>25</v>
      </c>
      <c r="I71" s="59" t="s">
        <v>63</v>
      </c>
      <c r="J71" s="60">
        <v>2008</v>
      </c>
    </row>
    <row r="72" spans="8:10" ht="17.25" thickBot="1" x14ac:dyDescent="0.3">
      <c r="H72" s="58">
        <v>26</v>
      </c>
      <c r="I72" s="61" t="s">
        <v>64</v>
      </c>
      <c r="J72" s="62">
        <v>2009</v>
      </c>
    </row>
    <row r="73" spans="8:10" ht="17.25" thickBot="1" x14ac:dyDescent="0.3">
      <c r="H73" s="58">
        <v>27</v>
      </c>
      <c r="I73" s="59" t="s">
        <v>65</v>
      </c>
      <c r="J73" s="60">
        <v>2010</v>
      </c>
    </row>
    <row r="74" spans="8:10" ht="17.25" thickBot="1" x14ac:dyDescent="0.3">
      <c r="H74" s="58">
        <v>28</v>
      </c>
      <c r="I74" s="59" t="s">
        <v>66</v>
      </c>
      <c r="J74" s="60">
        <v>2010</v>
      </c>
    </row>
    <row r="75" spans="8:10" ht="17.25" thickBot="1" x14ac:dyDescent="0.3">
      <c r="H75" s="58">
        <v>29</v>
      </c>
      <c r="I75" s="59" t="s">
        <v>67</v>
      </c>
      <c r="J75" s="60">
        <v>2010</v>
      </c>
    </row>
    <row r="76" spans="8:10" ht="17.25" thickBot="1" x14ac:dyDescent="0.3">
      <c r="H76" s="58">
        <v>30</v>
      </c>
      <c r="I76" s="59" t="s">
        <v>68</v>
      </c>
      <c r="J76" s="60">
        <v>2010</v>
      </c>
    </row>
    <row r="77" spans="8:10" ht="17.25" thickBot="1" x14ac:dyDescent="0.3">
      <c r="H77" s="58">
        <v>31</v>
      </c>
      <c r="I77" s="59" t="s">
        <v>69</v>
      </c>
      <c r="J77" s="60">
        <v>2011</v>
      </c>
    </row>
    <row r="78" spans="8:10" ht="17.25" thickBot="1" x14ac:dyDescent="0.3">
      <c r="H78" s="58">
        <v>32</v>
      </c>
      <c r="I78" s="59" t="s">
        <v>131</v>
      </c>
      <c r="J78" s="60">
        <v>2012</v>
      </c>
    </row>
    <row r="79" spans="8:10" x14ac:dyDescent="0.25">
      <c r="H79" s="104" t="s">
        <v>116</v>
      </c>
      <c r="I79" s="104"/>
      <c r="J79" s="104"/>
    </row>
  </sheetData>
  <mergeCells count="11">
    <mergeCell ref="H45:J45"/>
    <mergeCell ref="H79:J79"/>
    <mergeCell ref="E31:F31"/>
    <mergeCell ref="E50:F50"/>
    <mergeCell ref="E33:F33"/>
    <mergeCell ref="A1:A2"/>
    <mergeCell ref="B1:C1"/>
    <mergeCell ref="A5:C5"/>
    <mergeCell ref="K1:L1"/>
    <mergeCell ref="K6:L6"/>
    <mergeCell ref="E6:F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/>
  </sheetViews>
  <sheetFormatPr defaultRowHeight="12.75" x14ac:dyDescent="0.2"/>
  <cols>
    <col min="1" max="1" width="13.140625" style="22" customWidth="1"/>
    <col min="2" max="2" width="10.85546875" style="22" bestFit="1" customWidth="1"/>
    <col min="3" max="3" width="10" style="22" customWidth="1"/>
    <col min="4" max="4" width="10.42578125" style="22" customWidth="1"/>
    <col min="5" max="5" width="11.140625" style="22" customWidth="1"/>
    <col min="6" max="16384" width="9.140625" style="22"/>
  </cols>
  <sheetData>
    <row r="1" spans="1:5" x14ac:dyDescent="0.2">
      <c r="A1" s="23" t="s">
        <v>182</v>
      </c>
      <c r="B1" s="23"/>
      <c r="C1" s="23"/>
      <c r="D1" s="91"/>
      <c r="E1" s="91"/>
    </row>
    <row r="2" spans="1:5" ht="15" x14ac:dyDescent="0.25">
      <c r="A2" s="110" t="s">
        <v>179</v>
      </c>
      <c r="B2" s="118"/>
      <c r="C2" s="118"/>
      <c r="D2" s="118"/>
      <c r="E2" s="118"/>
    </row>
    <row r="3" spans="1:5" ht="15" x14ac:dyDescent="0.2">
      <c r="A3" s="18" t="s">
        <v>0</v>
      </c>
      <c r="B3" s="120" t="s">
        <v>174</v>
      </c>
      <c r="C3" s="121"/>
      <c r="D3" s="120" t="s">
        <v>95</v>
      </c>
      <c r="E3" s="121"/>
    </row>
    <row r="4" spans="1:5" x14ac:dyDescent="0.2">
      <c r="A4" s="18"/>
      <c r="B4" s="19" t="s">
        <v>180</v>
      </c>
      <c r="C4" s="19" t="s">
        <v>181</v>
      </c>
      <c r="D4" s="19" t="s">
        <v>180</v>
      </c>
      <c r="E4" s="19" t="s">
        <v>181</v>
      </c>
    </row>
    <row r="5" spans="1:5" x14ac:dyDescent="0.2">
      <c r="A5" s="24" t="s">
        <v>1</v>
      </c>
      <c r="B5" s="92">
        <f>'Total Capital Fund'!B7</f>
        <v>1208607.79</v>
      </c>
      <c r="C5" s="92">
        <f>'Total Capital Fund'!B5</f>
        <v>911806.55</v>
      </c>
      <c r="D5" s="92">
        <f>'Total Capital Fund'!B30</f>
        <v>1676115</v>
      </c>
      <c r="E5" s="92">
        <f>'Total Capital Fund'!B28</f>
        <v>1171133</v>
      </c>
    </row>
    <row r="6" spans="1:5" x14ac:dyDescent="0.2">
      <c r="A6" s="24" t="s">
        <v>2</v>
      </c>
      <c r="B6" s="92">
        <f>'Total Capital Fund'!C7</f>
        <v>1613630.82</v>
      </c>
      <c r="C6" s="92">
        <f>'Total Capital Fund'!C5</f>
        <v>1293750.76</v>
      </c>
      <c r="D6" s="92">
        <f>'Total Capital Fund'!C30</f>
        <v>2348390</v>
      </c>
      <c r="E6" s="92">
        <f>'Total Capital Fund'!C28</f>
        <v>1560859</v>
      </c>
    </row>
    <row r="7" spans="1:5" x14ac:dyDescent="0.2">
      <c r="A7" s="24" t="s">
        <v>3</v>
      </c>
      <c r="B7" s="92">
        <f>'Total Capital Fund'!D7</f>
        <v>1954934.77</v>
      </c>
      <c r="C7" s="92">
        <f>'Total Capital Fund'!D5</f>
        <v>1649007.4200000002</v>
      </c>
      <c r="D7" s="92">
        <f>'Total Capital Fund'!D30</f>
        <v>2703870</v>
      </c>
      <c r="E7" s="92">
        <f>'Total Capital Fund'!D28</f>
        <v>1981579</v>
      </c>
    </row>
    <row r="8" spans="1:5" x14ac:dyDescent="0.2">
      <c r="A8" s="24" t="s">
        <v>4</v>
      </c>
      <c r="B8" s="92">
        <f>'Total Capital Fund'!E7</f>
        <v>2010561.4700000002</v>
      </c>
      <c r="C8" s="92">
        <f>'Total Capital Fund'!E5</f>
        <v>1750459.2100000002</v>
      </c>
      <c r="D8" s="92">
        <f>'Total Capital Fund'!E30</f>
        <v>3257141</v>
      </c>
      <c r="E8" s="92">
        <f>'Total Capital Fund'!E28</f>
        <v>2537092</v>
      </c>
    </row>
    <row r="9" spans="1:5" x14ac:dyDescent="0.2">
      <c r="A9" s="24" t="s">
        <v>5</v>
      </c>
      <c r="B9" s="92">
        <f>'Total Capital Fund'!F7</f>
        <v>2223772.4400000004</v>
      </c>
      <c r="C9" s="92">
        <f>'Total Capital Fund'!F5</f>
        <v>1956125.4200000002</v>
      </c>
      <c r="D9" s="92">
        <f>'Total Capital Fund'!F30</f>
        <v>3605841</v>
      </c>
      <c r="E9" s="92">
        <f>'Total Capital Fund'!F28</f>
        <v>2927168</v>
      </c>
    </row>
    <row r="10" spans="1:5" x14ac:dyDescent="0.2">
      <c r="A10" s="119" t="s">
        <v>184</v>
      </c>
      <c r="B10" s="119"/>
      <c r="C10" s="119"/>
      <c r="D10" s="119"/>
      <c r="E10" s="119"/>
    </row>
    <row r="14" spans="1:5" x14ac:dyDescent="0.2">
      <c r="A14" s="23" t="s">
        <v>183</v>
      </c>
      <c r="B14" s="23"/>
      <c r="C14" s="23"/>
    </row>
    <row r="15" spans="1:5" ht="15" customHeight="1" x14ac:dyDescent="0.2">
      <c r="A15" s="107" t="s">
        <v>16</v>
      </c>
      <c r="B15" s="107"/>
      <c r="C15" s="107"/>
      <c r="D15" s="23"/>
      <c r="E15" s="23"/>
    </row>
    <row r="16" spans="1:5" x14ac:dyDescent="0.2">
      <c r="A16" s="18" t="s">
        <v>0</v>
      </c>
      <c r="B16" s="19" t="s">
        <v>174</v>
      </c>
      <c r="C16" s="19" t="s">
        <v>95</v>
      </c>
      <c r="D16" s="95"/>
      <c r="E16" s="95"/>
    </row>
    <row r="17" spans="1:5" x14ac:dyDescent="0.2">
      <c r="A17" s="24" t="s">
        <v>1</v>
      </c>
      <c r="B17" s="92">
        <f>'RWA and CAR'!B6</f>
        <v>13012737.710000001</v>
      </c>
      <c r="C17" s="92">
        <f>'RWA and CAR'!B25</f>
        <v>14976737</v>
      </c>
      <c r="D17" s="94"/>
      <c r="E17" s="94"/>
    </row>
    <row r="18" spans="1:5" x14ac:dyDescent="0.2">
      <c r="A18" s="24" t="s">
        <v>2</v>
      </c>
      <c r="B18" s="92">
        <f>'RWA and CAR'!B7</f>
        <v>12998509.039999999</v>
      </c>
      <c r="C18" s="92">
        <f>'RWA and CAR'!B26</f>
        <v>20974862</v>
      </c>
      <c r="D18" s="94"/>
      <c r="E18" s="94"/>
    </row>
    <row r="19" spans="1:5" x14ac:dyDescent="0.2">
      <c r="A19" s="24" t="s">
        <v>3</v>
      </c>
      <c r="B19" s="92">
        <f>'RWA and CAR'!B8</f>
        <v>15741613.92</v>
      </c>
      <c r="C19" s="92">
        <f>'RWA and CAR'!B27</f>
        <v>25619753</v>
      </c>
      <c r="D19" s="94"/>
      <c r="E19" s="94"/>
    </row>
    <row r="20" spans="1:5" x14ac:dyDescent="0.2">
      <c r="A20" s="24" t="s">
        <v>4</v>
      </c>
      <c r="B20" s="92">
        <f>'RWA and CAR'!B9</f>
        <v>15559349.699999999</v>
      </c>
      <c r="C20" s="92">
        <f>'RWA and CAR'!B28</f>
        <v>30240428</v>
      </c>
      <c r="D20" s="94"/>
      <c r="E20" s="94"/>
    </row>
    <row r="21" spans="1:5" x14ac:dyDescent="0.2">
      <c r="A21" s="24" t="s">
        <v>5</v>
      </c>
      <c r="B21" s="92">
        <f>'RWA and CAR'!B10</f>
        <v>17250711.43</v>
      </c>
      <c r="C21" s="92">
        <f>'RWA and CAR'!B29</f>
        <v>34583547</v>
      </c>
      <c r="D21" s="94"/>
      <c r="E21" s="94"/>
    </row>
    <row r="22" spans="1:5" ht="25.5" customHeight="1" x14ac:dyDescent="0.2">
      <c r="A22" s="119" t="s">
        <v>184</v>
      </c>
      <c r="B22" s="119"/>
      <c r="C22" s="119"/>
    </row>
    <row r="23" spans="1:5" x14ac:dyDescent="0.2">
      <c r="A23" s="93"/>
      <c r="B23" s="93"/>
      <c r="C23" s="93"/>
    </row>
    <row r="24" spans="1:5" x14ac:dyDescent="0.2">
      <c r="A24" s="93"/>
      <c r="B24" s="93"/>
      <c r="C24" s="93"/>
    </row>
    <row r="25" spans="1:5" x14ac:dyDescent="0.2">
      <c r="A25" s="93"/>
      <c r="B25" s="93"/>
      <c r="C25" s="93"/>
    </row>
    <row r="26" spans="1:5" x14ac:dyDescent="0.2">
      <c r="A26" s="93"/>
      <c r="B26" s="93"/>
      <c r="C26" s="93"/>
    </row>
    <row r="27" spans="1:5" x14ac:dyDescent="0.2">
      <c r="A27" s="93"/>
      <c r="B27" s="93"/>
      <c r="C27" s="93"/>
    </row>
    <row r="28" spans="1:5" x14ac:dyDescent="0.2">
      <c r="A28" s="93"/>
      <c r="B28" s="93"/>
      <c r="C28" s="93"/>
    </row>
    <row r="29" spans="1:5" x14ac:dyDescent="0.2">
      <c r="A29" s="93"/>
      <c r="B29" s="93"/>
      <c r="C29" s="93"/>
    </row>
    <row r="30" spans="1:5" x14ac:dyDescent="0.2">
      <c r="A30" s="93"/>
      <c r="B30" s="93"/>
      <c r="C30" s="93"/>
    </row>
    <row r="31" spans="1:5" x14ac:dyDescent="0.2">
      <c r="A31" s="93"/>
      <c r="B31" s="93"/>
      <c r="C31" s="93"/>
    </row>
    <row r="32" spans="1:5" x14ac:dyDescent="0.2">
      <c r="A32" s="93"/>
      <c r="B32" s="93"/>
      <c r="C32" s="93"/>
    </row>
    <row r="33" spans="1:12" x14ac:dyDescent="0.2">
      <c r="A33" s="88" t="s">
        <v>94</v>
      </c>
      <c r="B33" s="88"/>
      <c r="C33" s="88"/>
      <c r="D33" s="23"/>
      <c r="E33" s="23"/>
      <c r="F33" s="23"/>
      <c r="G33" s="23"/>
      <c r="H33" s="23"/>
      <c r="I33" s="23"/>
      <c r="J33" s="23"/>
    </row>
    <row r="34" spans="1:12" x14ac:dyDescent="0.2">
      <c r="A34" s="18" t="s">
        <v>0</v>
      </c>
      <c r="B34" s="19" t="s">
        <v>174</v>
      </c>
      <c r="C34" s="19" t="s">
        <v>95</v>
      </c>
      <c r="D34" s="21"/>
      <c r="E34" s="21"/>
      <c r="F34" s="21"/>
    </row>
    <row r="35" spans="1:12" x14ac:dyDescent="0.2">
      <c r="A35" s="24" t="s">
        <v>1</v>
      </c>
      <c r="B35" s="25">
        <f>'RWA and CAR'!G6</f>
        <v>7.0070308825121161</v>
      </c>
      <c r="C35" s="25">
        <f>'RWA and CAR'!G25</f>
        <v>7.8196806153436498</v>
      </c>
      <c r="D35" s="21"/>
      <c r="E35" s="21"/>
      <c r="F35" s="21"/>
    </row>
    <row r="36" spans="1:12" x14ac:dyDescent="0.2">
      <c r="A36" s="24" t="s">
        <v>2</v>
      </c>
      <c r="B36" s="25">
        <f>'RWA and CAR'!G7</f>
        <v>9.9530704330686852</v>
      </c>
      <c r="C36" s="25">
        <f>'RWA and CAR'!G26</f>
        <v>7.4415698181947514</v>
      </c>
      <c r="D36" s="21"/>
      <c r="E36" s="21"/>
      <c r="F36" s="21"/>
    </row>
    <row r="37" spans="1:12" x14ac:dyDescent="0.2">
      <c r="A37" s="24" t="s">
        <v>3</v>
      </c>
      <c r="B37" s="25">
        <f>'RWA and CAR'!G8</f>
        <v>10.47546603785592</v>
      </c>
      <c r="C37" s="25">
        <f>'RWA and CAR'!G27</f>
        <v>7.7345749586266503</v>
      </c>
      <c r="D37" s="21"/>
      <c r="E37" s="21"/>
      <c r="F37" s="21"/>
    </row>
    <row r="38" spans="1:12" ht="15" x14ac:dyDescent="0.25">
      <c r="A38" s="24" t="s">
        <v>4</v>
      </c>
      <c r="B38" s="25">
        <f>'RWA and CAR'!G9</f>
        <v>11.250208034079986</v>
      </c>
      <c r="C38" s="25">
        <f>'RWA and CAR'!G28</f>
        <v>8.389735753739993</v>
      </c>
      <c r="D38"/>
      <c r="E38"/>
      <c r="F38"/>
      <c r="G38"/>
      <c r="H38"/>
    </row>
    <row r="39" spans="1:12" ht="15" x14ac:dyDescent="0.25">
      <c r="A39" s="24" t="s">
        <v>5</v>
      </c>
      <c r="B39" s="25">
        <f>'RWA and CAR'!G10</f>
        <v>11.339389844514953</v>
      </c>
      <c r="C39" s="25">
        <f>'RWA and CAR'!G29</f>
        <v>8.4640479474242483</v>
      </c>
      <c r="D39" s="90"/>
      <c r="E39" s="90"/>
      <c r="F39"/>
      <c r="G39"/>
      <c r="H39"/>
    </row>
    <row r="40" spans="1:12" ht="29.25" customHeight="1" x14ac:dyDescent="0.25">
      <c r="A40" s="119" t="s">
        <v>184</v>
      </c>
      <c r="B40" s="119"/>
      <c r="C40" s="119"/>
      <c r="D40" s="89"/>
      <c r="E40" s="89"/>
      <c r="F40"/>
      <c r="G40"/>
      <c r="H40"/>
      <c r="I40"/>
      <c r="J40"/>
      <c r="K40"/>
      <c r="L40"/>
    </row>
    <row r="41" spans="1:12" ht="15" customHeight="1" x14ac:dyDescent="0.25">
      <c r="F41"/>
      <c r="G41"/>
      <c r="H41"/>
      <c r="I41"/>
      <c r="J41"/>
      <c r="K41"/>
      <c r="L41"/>
    </row>
    <row r="42" spans="1:12" ht="15" x14ac:dyDescent="0.25">
      <c r="F42"/>
      <c r="G42"/>
      <c r="H42"/>
      <c r="I42"/>
      <c r="J42"/>
      <c r="K42"/>
      <c r="L42"/>
    </row>
    <row r="43" spans="1:12" ht="15" x14ac:dyDescent="0.25">
      <c r="F43"/>
      <c r="G43"/>
      <c r="H43"/>
      <c r="I43"/>
      <c r="J43"/>
      <c r="K43"/>
      <c r="L43"/>
    </row>
    <row r="44" spans="1:12" ht="15" x14ac:dyDescent="0.25">
      <c r="F44"/>
      <c r="G44"/>
      <c r="H44"/>
      <c r="I44"/>
      <c r="J44"/>
      <c r="K44"/>
      <c r="L44"/>
    </row>
    <row r="62" spans="1:5" x14ac:dyDescent="0.2">
      <c r="A62" s="88" t="s">
        <v>96</v>
      </c>
      <c r="B62" s="88"/>
      <c r="C62" s="88"/>
      <c r="D62" s="23"/>
      <c r="E62" s="23"/>
    </row>
    <row r="63" spans="1:5" x14ac:dyDescent="0.2">
      <c r="A63" s="18" t="s">
        <v>0</v>
      </c>
      <c r="B63" s="19" t="s">
        <v>174</v>
      </c>
      <c r="C63" s="19" t="s">
        <v>95</v>
      </c>
      <c r="D63" s="91"/>
      <c r="E63" s="91"/>
    </row>
    <row r="64" spans="1:5" x14ac:dyDescent="0.2">
      <c r="A64" s="24" t="s">
        <v>1</v>
      </c>
      <c r="B64" s="25">
        <f>'RWA and CAR'!H6</f>
        <v>9.2878825112352157</v>
      </c>
      <c r="C64" s="25">
        <f>'RWA and CAR'!H25</f>
        <v>11.191456456770256</v>
      </c>
      <c r="D64" s="91"/>
      <c r="E64" s="91"/>
    </row>
    <row r="65" spans="1:5" x14ac:dyDescent="0.2">
      <c r="A65" s="24" t="s">
        <v>2</v>
      </c>
      <c r="B65" s="25">
        <f>'RWA and CAR'!H7</f>
        <v>12.413968517730863</v>
      </c>
      <c r="C65" s="25">
        <f>'RWA and CAR'!H26</f>
        <v>11.196211922633866</v>
      </c>
      <c r="D65" s="91"/>
      <c r="E65" s="91"/>
    </row>
    <row r="66" spans="1:5" ht="12.75" customHeight="1" x14ac:dyDescent="0.2">
      <c r="A66" s="24" t="s">
        <v>3</v>
      </c>
      <c r="B66" s="25">
        <f>'RWA and CAR'!H8</f>
        <v>12.418896689596869</v>
      </c>
      <c r="C66" s="25">
        <f>'RWA and CAR'!H27</f>
        <v>10.553848821259129</v>
      </c>
      <c r="D66" s="91"/>
      <c r="E66" s="91"/>
    </row>
    <row r="67" spans="1:5" x14ac:dyDescent="0.2">
      <c r="A67" s="24" t="s">
        <v>4</v>
      </c>
      <c r="B67" s="25">
        <f>'RWA and CAR'!H9</f>
        <v>12.921886253382429</v>
      </c>
      <c r="C67" s="25">
        <f>'RWA and CAR'!H28</f>
        <v>10.770816471248356</v>
      </c>
      <c r="D67" s="91"/>
      <c r="E67" s="91"/>
    </row>
    <row r="68" spans="1:5" x14ac:dyDescent="0.2">
      <c r="A68" s="24" t="s">
        <v>5</v>
      </c>
      <c r="B68" s="25">
        <f>'RWA and CAR'!H10</f>
        <v>12.890902784059849</v>
      </c>
      <c r="C68" s="25">
        <f>'RWA and CAR'!H29</f>
        <v>10.426463774811763</v>
      </c>
      <c r="D68" s="91"/>
      <c r="E68" s="91"/>
    </row>
    <row r="69" spans="1:5" ht="27" customHeight="1" x14ac:dyDescent="0.2">
      <c r="A69" s="119" t="s">
        <v>184</v>
      </c>
      <c r="B69" s="119"/>
      <c r="C69" s="119"/>
      <c r="D69" s="89"/>
      <c r="E69" s="89"/>
    </row>
  </sheetData>
  <mergeCells count="8">
    <mergeCell ref="A2:E2"/>
    <mergeCell ref="A40:C40"/>
    <mergeCell ref="A69:C69"/>
    <mergeCell ref="B3:C3"/>
    <mergeCell ref="A15:C15"/>
    <mergeCell ref="A22:C22"/>
    <mergeCell ref="A10:E10"/>
    <mergeCell ref="D3:E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="85" zoomScaleNormal="85" workbookViewId="0"/>
  </sheetViews>
  <sheetFormatPr defaultRowHeight="15.75" x14ac:dyDescent="0.25"/>
  <cols>
    <col min="1" max="1" width="14.7109375" style="26" bestFit="1" customWidth="1"/>
    <col min="2" max="2" width="16" style="26" customWidth="1"/>
    <col min="3" max="3" width="21.42578125" style="26" customWidth="1"/>
    <col min="4" max="4" width="9.140625" style="26" customWidth="1"/>
    <col min="5" max="5" width="13.28515625" style="26" bestFit="1" customWidth="1"/>
    <col min="6" max="6" width="11.7109375" style="26" bestFit="1" customWidth="1"/>
    <col min="7" max="7" width="15" style="26" bestFit="1" customWidth="1"/>
    <col min="8" max="8" width="14.140625" style="26" bestFit="1" customWidth="1"/>
    <col min="9" max="10" width="9.140625" style="26"/>
    <col min="11" max="11" width="8.28515625" style="26" bestFit="1" customWidth="1"/>
    <col min="12" max="12" width="17.28515625" style="26" bestFit="1" customWidth="1"/>
    <col min="13" max="13" width="19.42578125" style="26" bestFit="1" customWidth="1"/>
    <col min="14" max="14" width="20.85546875" style="26" bestFit="1" customWidth="1"/>
    <col min="15" max="15" width="10.85546875" style="26" bestFit="1" customWidth="1"/>
    <col min="16" max="16" width="7.7109375" style="26" bestFit="1" customWidth="1"/>
    <col min="17" max="17" width="14.42578125" style="26" bestFit="1" customWidth="1"/>
    <col min="18" max="16384" width="9.140625" style="26"/>
  </cols>
  <sheetData>
    <row r="1" spans="1:17" ht="16.5" thickBot="1" x14ac:dyDescent="0.3">
      <c r="A1" s="26" t="s">
        <v>176</v>
      </c>
    </row>
    <row r="2" spans="1:17" ht="31.5" customHeight="1" x14ac:dyDescent="0.25">
      <c r="A2" s="122" t="s">
        <v>10</v>
      </c>
      <c r="B2" s="122" t="s">
        <v>102</v>
      </c>
      <c r="C2" s="122" t="s">
        <v>13</v>
      </c>
      <c r="D2" s="124"/>
      <c r="E2" s="124"/>
      <c r="F2" s="124"/>
      <c r="G2" s="124"/>
      <c r="H2" s="124"/>
    </row>
    <row r="3" spans="1:17" ht="16.5" thickBot="1" x14ac:dyDescent="0.3">
      <c r="A3" s="123"/>
      <c r="B3" s="123"/>
      <c r="C3" s="123"/>
      <c r="D3" s="125"/>
      <c r="E3" s="125"/>
      <c r="F3" s="125"/>
      <c r="G3" s="125"/>
      <c r="H3" s="125"/>
    </row>
    <row r="4" spans="1:17" ht="16.5" thickBot="1" x14ac:dyDescent="0.3">
      <c r="A4" s="27" t="s">
        <v>1</v>
      </c>
      <c r="B4" s="38">
        <v>159</v>
      </c>
      <c r="C4" s="38">
        <v>1209</v>
      </c>
      <c r="D4" s="38">
        <f>B4-$B$11</f>
        <v>-174</v>
      </c>
      <c r="E4" s="38">
        <f>D4*D4</f>
        <v>30276</v>
      </c>
      <c r="F4" s="38">
        <f>C4-$C$11</f>
        <v>-593.59999999999991</v>
      </c>
      <c r="G4" s="38">
        <f>F4*F4</f>
        <v>352360.9599999999</v>
      </c>
      <c r="H4" s="38">
        <f>D4*F4</f>
        <v>103286.39999999998</v>
      </c>
    </row>
    <row r="5" spans="1:17" ht="16.5" thickBot="1" x14ac:dyDescent="0.3">
      <c r="A5" s="28" t="s">
        <v>2</v>
      </c>
      <c r="B5" s="39">
        <v>243</v>
      </c>
      <c r="C5" s="39">
        <v>1614</v>
      </c>
      <c r="D5" s="38">
        <f t="shared" ref="D5:D8" si="0">B5-$B$11</f>
        <v>-90</v>
      </c>
      <c r="E5" s="38">
        <f t="shared" ref="E5:E8" si="1">D5*D5</f>
        <v>8100</v>
      </c>
      <c r="F5" s="38">
        <f t="shared" ref="F5:F8" si="2">C5-$C$11</f>
        <v>-188.59999999999991</v>
      </c>
      <c r="G5" s="38">
        <f t="shared" ref="G5:G8" si="3">F5*F5</f>
        <v>35569.959999999963</v>
      </c>
      <c r="H5" s="38">
        <f t="shared" ref="H5:H8" si="4">D5*F5</f>
        <v>16973.999999999993</v>
      </c>
    </row>
    <row r="6" spans="1:17" ht="16.5" thickBot="1" x14ac:dyDescent="0.3">
      <c r="A6" s="28" t="s">
        <v>3</v>
      </c>
      <c r="B6" s="39">
        <v>317</v>
      </c>
      <c r="C6" s="39">
        <v>1955</v>
      </c>
      <c r="D6" s="38">
        <f t="shared" si="0"/>
        <v>-16</v>
      </c>
      <c r="E6" s="38">
        <f t="shared" si="1"/>
        <v>256</v>
      </c>
      <c r="F6" s="38">
        <f t="shared" si="2"/>
        <v>152.40000000000009</v>
      </c>
      <c r="G6" s="38">
        <f t="shared" si="3"/>
        <v>23225.760000000028</v>
      </c>
      <c r="H6" s="38">
        <f t="shared" si="4"/>
        <v>-2438.4000000000015</v>
      </c>
    </row>
    <row r="7" spans="1:17" ht="16.5" thickBot="1" x14ac:dyDescent="0.3">
      <c r="A7" s="28" t="s">
        <v>4</v>
      </c>
      <c r="B7" s="39">
        <v>450</v>
      </c>
      <c r="C7" s="39">
        <v>2011</v>
      </c>
      <c r="D7" s="38">
        <f t="shared" si="0"/>
        <v>117</v>
      </c>
      <c r="E7" s="38">
        <f t="shared" si="1"/>
        <v>13689</v>
      </c>
      <c r="F7" s="38">
        <f t="shared" si="2"/>
        <v>208.40000000000009</v>
      </c>
      <c r="G7" s="38">
        <f t="shared" si="3"/>
        <v>43430.560000000041</v>
      </c>
      <c r="H7" s="38">
        <f t="shared" si="4"/>
        <v>24382.80000000001</v>
      </c>
    </row>
    <row r="8" spans="1:17" ht="16.5" thickBot="1" x14ac:dyDescent="0.3">
      <c r="A8" s="28" t="s">
        <v>5</v>
      </c>
      <c r="B8" s="39">
        <v>496</v>
      </c>
      <c r="C8" s="39">
        <v>2224</v>
      </c>
      <c r="D8" s="38">
        <f t="shared" si="0"/>
        <v>163</v>
      </c>
      <c r="E8" s="38">
        <f t="shared" si="1"/>
        <v>26569</v>
      </c>
      <c r="F8" s="38">
        <f t="shared" si="2"/>
        <v>421.40000000000009</v>
      </c>
      <c r="G8" s="38">
        <f t="shared" si="3"/>
        <v>177577.96000000008</v>
      </c>
      <c r="H8" s="38">
        <f t="shared" si="4"/>
        <v>68688.200000000012</v>
      </c>
    </row>
    <row r="9" spans="1:17" ht="16.5" thickBot="1" x14ac:dyDescent="0.3">
      <c r="A9" s="29" t="s">
        <v>103</v>
      </c>
      <c r="B9" s="40">
        <f>SUM(B4:B8)</f>
        <v>1665</v>
      </c>
      <c r="C9" s="40">
        <f t="shared" ref="C9:H9" si="5">SUM(C4:C8)</f>
        <v>9013</v>
      </c>
      <c r="D9" s="40"/>
      <c r="E9" s="40">
        <f t="shared" si="5"/>
        <v>78890</v>
      </c>
      <c r="F9" s="40"/>
      <c r="G9" s="40">
        <f t="shared" si="5"/>
        <v>632165.19999999995</v>
      </c>
      <c r="H9" s="40">
        <f t="shared" si="5"/>
        <v>210893</v>
      </c>
    </row>
    <row r="11" spans="1:17" ht="16.5" thickBot="1" x14ac:dyDescent="0.3">
      <c r="A11" s="30" t="s">
        <v>104</v>
      </c>
      <c r="B11" s="41">
        <f>B9/5</f>
        <v>333</v>
      </c>
      <c r="C11" s="41">
        <f>C9/5</f>
        <v>1802.6</v>
      </c>
      <c r="K11" s="115" t="s">
        <v>188</v>
      </c>
      <c r="L11" s="115"/>
      <c r="M11" s="115"/>
      <c r="N11" s="115"/>
      <c r="O11" s="115"/>
      <c r="P11" s="115"/>
      <c r="Q11" s="115"/>
    </row>
    <row r="12" spans="1:17" ht="51" thickBot="1" x14ac:dyDescent="0.3">
      <c r="K12" s="33" t="s">
        <v>108</v>
      </c>
      <c r="L12" s="34" t="s">
        <v>109</v>
      </c>
      <c r="M12" s="33" t="s">
        <v>110</v>
      </c>
      <c r="N12" s="34" t="s">
        <v>111</v>
      </c>
      <c r="O12" s="34" t="s">
        <v>112</v>
      </c>
      <c r="P12" s="33" t="s">
        <v>113</v>
      </c>
      <c r="Q12" s="34" t="s">
        <v>114</v>
      </c>
    </row>
    <row r="13" spans="1:17" ht="32.25" thickBot="1" x14ac:dyDescent="0.3">
      <c r="K13" s="35" t="s">
        <v>174</v>
      </c>
      <c r="L13" s="36">
        <f>C14</f>
        <v>0.94435632710709227</v>
      </c>
      <c r="M13" s="27" t="s">
        <v>115</v>
      </c>
      <c r="N13" s="36">
        <f>C15</f>
        <v>0.89180887254719743</v>
      </c>
      <c r="O13" s="36">
        <f>C16</f>
        <v>3.2635374327264696E-2</v>
      </c>
      <c r="P13" s="36">
        <f>6*O13</f>
        <v>0.19581224596358818</v>
      </c>
      <c r="Q13" s="37" t="str">
        <f>IF(L13&gt;P13,"Significant","Insignificant")</f>
        <v>Significant</v>
      </c>
    </row>
    <row r="14" spans="1:17" ht="32.25" thickBot="1" x14ac:dyDescent="0.3">
      <c r="B14" s="26" t="s">
        <v>105</v>
      </c>
      <c r="C14" s="31">
        <f>H9/SQRT(E9*G9)</f>
        <v>0.94435632710709227</v>
      </c>
      <c r="K14" s="35" t="s">
        <v>95</v>
      </c>
      <c r="L14" s="36">
        <f>C33</f>
        <v>0.99434438965468697</v>
      </c>
      <c r="M14" s="27" t="s">
        <v>115</v>
      </c>
      <c r="N14" s="36">
        <f>C34</f>
        <v>0.98872076523775199</v>
      </c>
      <c r="O14" s="36">
        <f>C35</f>
        <v>3.4023312008800502E-3</v>
      </c>
      <c r="P14" s="36">
        <f t="shared" ref="P14" si="6">6*O14</f>
        <v>2.0413987205280301E-2</v>
      </c>
      <c r="Q14" s="37" t="str">
        <f t="shared" ref="Q14" si="7">IF(L14&gt;P14,"Significant","Insignificant")</f>
        <v>Significant</v>
      </c>
    </row>
    <row r="15" spans="1:17" ht="18.75" x14ac:dyDescent="0.25">
      <c r="B15" s="26" t="s">
        <v>106</v>
      </c>
      <c r="C15" s="31">
        <f>C14*C14</f>
        <v>0.89180887254719743</v>
      </c>
      <c r="K15" s="104" t="s">
        <v>185</v>
      </c>
      <c r="L15" s="104"/>
      <c r="M15" s="104"/>
      <c r="N15" s="104"/>
      <c r="O15" s="104"/>
      <c r="P15" s="104"/>
      <c r="Q15" s="104"/>
    </row>
    <row r="16" spans="1:17" x14ac:dyDescent="0.25">
      <c r="B16" s="26" t="s">
        <v>107</v>
      </c>
      <c r="C16" s="31">
        <f>0.6745*(1-C15)/SQRT(5)</f>
        <v>3.2635374327264696E-2</v>
      </c>
    </row>
    <row r="20" spans="1:8" ht="16.5" thickBot="1" x14ac:dyDescent="0.3">
      <c r="A20" s="26" t="s">
        <v>177</v>
      </c>
    </row>
    <row r="21" spans="1:8" x14ac:dyDescent="0.25">
      <c r="A21" s="122" t="s">
        <v>10</v>
      </c>
      <c r="B21" s="122" t="s">
        <v>102</v>
      </c>
      <c r="C21" s="122" t="s">
        <v>13</v>
      </c>
      <c r="D21" s="124"/>
      <c r="E21" s="124"/>
      <c r="F21" s="124"/>
      <c r="G21" s="124"/>
      <c r="H21" s="124"/>
    </row>
    <row r="22" spans="1:8" ht="16.5" thickBot="1" x14ac:dyDescent="0.3">
      <c r="A22" s="123"/>
      <c r="B22" s="123"/>
      <c r="C22" s="123"/>
      <c r="D22" s="125"/>
      <c r="E22" s="125"/>
      <c r="F22" s="125"/>
      <c r="G22" s="125"/>
      <c r="H22" s="125"/>
    </row>
    <row r="23" spans="1:8" ht="16.5" thickBot="1" x14ac:dyDescent="0.3">
      <c r="A23" s="27" t="s">
        <v>1</v>
      </c>
      <c r="B23" s="38">
        <v>296.39999999999998</v>
      </c>
      <c r="C23" s="38">
        <v>13664.08</v>
      </c>
      <c r="D23" s="38">
        <f>B23-$B$30</f>
        <v>-326.27999999999997</v>
      </c>
      <c r="E23" s="38">
        <f>D23*D23</f>
        <v>106458.63839999998</v>
      </c>
      <c r="F23" s="38">
        <f>C23-$C$30</f>
        <v>-9236.0939999999991</v>
      </c>
      <c r="G23" s="38">
        <f>F23*F23</f>
        <v>85305432.376835987</v>
      </c>
      <c r="H23" s="38">
        <f>D23*F23</f>
        <v>3013552.7503199996</v>
      </c>
    </row>
    <row r="24" spans="1:8" ht="16.5" thickBot="1" x14ac:dyDescent="0.3">
      <c r="A24" s="28" t="s">
        <v>2</v>
      </c>
      <c r="B24" s="39">
        <v>415.21</v>
      </c>
      <c r="C24" s="39">
        <v>18339.080000000002</v>
      </c>
      <c r="D24" s="38">
        <f>B24-$B$30</f>
        <v>-207.46999999999997</v>
      </c>
      <c r="E24" s="38">
        <f t="shared" ref="E24:E27" si="8">D24*D24</f>
        <v>43043.800899999987</v>
      </c>
      <c r="F24" s="38">
        <f>C24-$C$30</f>
        <v>-4561.0939999999973</v>
      </c>
      <c r="G24" s="38">
        <f t="shared" ref="G24:G27" si="9">F24*F24</f>
        <v>20803578.476835977</v>
      </c>
      <c r="H24" s="38">
        <f t="shared" ref="H24:H27" si="10">D24*F24</f>
        <v>946290.1721799993</v>
      </c>
    </row>
    <row r="25" spans="1:8" ht="16.5" thickBot="1" x14ac:dyDescent="0.3">
      <c r="A25" s="28" t="s">
        <v>3</v>
      </c>
      <c r="B25" s="39">
        <v>638.73</v>
      </c>
      <c r="C25" s="39">
        <v>23884.67</v>
      </c>
      <c r="D25" s="38">
        <f>B25-$B$30</f>
        <v>16.050000000000068</v>
      </c>
      <c r="E25" s="38">
        <f t="shared" si="8"/>
        <v>257.60250000000218</v>
      </c>
      <c r="F25" s="38">
        <f>C25-$C$30</f>
        <v>984.49599999999919</v>
      </c>
      <c r="G25" s="38">
        <f t="shared" si="9"/>
        <v>969232.37401599844</v>
      </c>
      <c r="H25" s="38">
        <f t="shared" si="10"/>
        <v>15801.160800000054</v>
      </c>
    </row>
    <row r="26" spans="1:8" ht="16.5" thickBot="1" x14ac:dyDescent="0.3">
      <c r="A26" s="28" t="s">
        <v>4</v>
      </c>
      <c r="B26" s="39">
        <v>831.76</v>
      </c>
      <c r="C26" s="39">
        <v>27556.35</v>
      </c>
      <c r="D26" s="38">
        <f>B26-$B$30</f>
        <v>209.08000000000004</v>
      </c>
      <c r="E26" s="38">
        <f t="shared" si="8"/>
        <v>43714.446400000015</v>
      </c>
      <c r="F26" s="38">
        <f>C26-$C$30</f>
        <v>4656.1759999999995</v>
      </c>
      <c r="G26" s="38">
        <f t="shared" si="9"/>
        <v>21679974.942975994</v>
      </c>
      <c r="H26" s="38">
        <f t="shared" si="10"/>
        <v>973513.27808000008</v>
      </c>
    </row>
    <row r="27" spans="1:8" ht="16.5" thickBot="1" x14ac:dyDescent="0.3">
      <c r="A27" s="28" t="s">
        <v>5</v>
      </c>
      <c r="B27" s="39">
        <v>931.3</v>
      </c>
      <c r="C27" s="39">
        <v>31056.69</v>
      </c>
      <c r="D27" s="38">
        <f>B27-$B$30</f>
        <v>308.62</v>
      </c>
      <c r="E27" s="38">
        <f t="shared" si="8"/>
        <v>95246.304400000008</v>
      </c>
      <c r="F27" s="38">
        <f>C27-$C$30</f>
        <v>8156.5159999999996</v>
      </c>
      <c r="G27" s="38">
        <f t="shared" si="9"/>
        <v>66528753.258255996</v>
      </c>
      <c r="H27" s="38">
        <f t="shared" si="10"/>
        <v>2517263.9679199997</v>
      </c>
    </row>
    <row r="28" spans="1:8" ht="16.5" thickBot="1" x14ac:dyDescent="0.3">
      <c r="A28" s="29" t="s">
        <v>103</v>
      </c>
      <c r="B28" s="40">
        <f>SUM(B23:B27)</f>
        <v>3113.3999999999996</v>
      </c>
      <c r="C28" s="40">
        <f t="shared" ref="C28" si="11">SUM(C23:C27)</f>
        <v>114500.87</v>
      </c>
      <c r="D28" s="40"/>
      <c r="E28" s="40">
        <f t="shared" ref="E28" si="12">SUM(E23:E27)</f>
        <v>288720.79259999999</v>
      </c>
      <c r="F28" s="40"/>
      <c r="G28" s="40">
        <f t="shared" ref="G28:H28" si="13">SUM(G23:G27)</f>
        <v>195286971.42891997</v>
      </c>
      <c r="H28" s="40">
        <f t="shared" si="13"/>
        <v>7466421.3292999994</v>
      </c>
    </row>
    <row r="30" spans="1:8" x14ac:dyDescent="0.25">
      <c r="A30" s="30" t="s">
        <v>104</v>
      </c>
      <c r="B30" s="41">
        <f>B28/5</f>
        <v>622.67999999999995</v>
      </c>
      <c r="C30" s="41">
        <f>C28/5</f>
        <v>22900.173999999999</v>
      </c>
    </row>
    <row r="33" spans="1:9" x14ac:dyDescent="0.25">
      <c r="B33" s="26" t="s">
        <v>105</v>
      </c>
      <c r="C33" s="31">
        <f>H28/SQRT(E28*G28)</f>
        <v>0.99434438965468697</v>
      </c>
    </row>
    <row r="34" spans="1:9" ht="18.75" x14ac:dyDescent="0.25">
      <c r="B34" s="26" t="s">
        <v>106</v>
      </c>
      <c r="C34" s="31">
        <f>C33*C33</f>
        <v>0.98872076523775199</v>
      </c>
    </row>
    <row r="35" spans="1:9" x14ac:dyDescent="0.25">
      <c r="B35" s="26" t="s">
        <v>107</v>
      </c>
      <c r="C35" s="31">
        <f>0.6745*(1-C34)/SQRT(5)</f>
        <v>3.4023312008800502E-3</v>
      </c>
    </row>
    <row r="36" spans="1:9" x14ac:dyDescent="0.25">
      <c r="A36" s="15"/>
      <c r="B36" s="15"/>
      <c r="C36" s="15"/>
      <c r="D36" s="15"/>
      <c r="E36" s="15"/>
      <c r="F36" s="15"/>
      <c r="G36" s="15"/>
      <c r="H36" s="15"/>
      <c r="I36" s="15"/>
    </row>
    <row r="73" spans="1:19" x14ac:dyDescent="0.25">
      <c r="R73" s="32"/>
      <c r="S73" s="32"/>
    </row>
    <row r="74" spans="1:19" s="15" customFormat="1" x14ac:dyDescent="0.25">
      <c r="A74" s="26"/>
      <c r="B74" s="26"/>
      <c r="C74" s="26"/>
      <c r="D74" s="26"/>
      <c r="E74" s="26"/>
      <c r="F74" s="26"/>
      <c r="G74" s="26"/>
      <c r="H74" s="26"/>
      <c r="I74" s="26"/>
    </row>
  </sheetData>
  <mergeCells count="18">
    <mergeCell ref="A21:A22"/>
    <mergeCell ref="B21:B22"/>
    <mergeCell ref="C21:C22"/>
    <mergeCell ref="D21:D22"/>
    <mergeCell ref="E21:E22"/>
    <mergeCell ref="F2:F3"/>
    <mergeCell ref="K11:Q11"/>
    <mergeCell ref="K15:Q15"/>
    <mergeCell ref="F21:F22"/>
    <mergeCell ref="G21:G22"/>
    <mergeCell ref="H21:H22"/>
    <mergeCell ref="G2:G3"/>
    <mergeCell ref="H2:H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RWA and CAR</vt:lpstr>
      <vt:lpstr>Capital Structure</vt:lpstr>
      <vt:lpstr>Total Capital Fund</vt:lpstr>
      <vt:lpstr>Tables</vt:lpstr>
      <vt:lpstr>Comparative</vt:lpstr>
      <vt:lpstr>Correlation Analysis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</dc:creator>
  <cp:lastModifiedBy>Anil Shrestha</cp:lastModifiedBy>
  <dcterms:created xsi:type="dcterms:W3CDTF">2012-02-06T14:37:36Z</dcterms:created>
  <dcterms:modified xsi:type="dcterms:W3CDTF">2012-12-29T07:34:08Z</dcterms:modified>
</cp:coreProperties>
</file>